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elixirequities-my.sharepoint.com/personal/dm_elixirequities_com/Documents/Desktop/"/>
    </mc:Choice>
  </mc:AlternateContent>
  <xr:revisionPtr revIDLastSave="20" documentId="13_ncr:1_{8B8888BA-BCF0-45E0-A114-FD68C5DDD959}" xr6:coauthVersionLast="47" xr6:coauthVersionMax="47" xr10:uidLastSave="{EA0867B7-7914-47BC-9C1F-196A1233D695}"/>
  <bookViews>
    <workbookView xWindow="-120" yWindow="-120" windowWidth="29040" windowHeight="15720" tabRatio="830"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Fees'!$A$1:$M$48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0" l="1"/>
  <c r="E5" i="10"/>
  <c r="E6" i="14"/>
  <c r="C6" i="14"/>
  <c r="E9" i="14"/>
  <c r="E8" i="10"/>
  <c r="E8" i="6"/>
  <c r="E5" i="6"/>
  <c r="C5" i="6"/>
  <c r="F13" i="14"/>
  <c r="F25" i="14" l="1"/>
  <c r="F26" i="14" l="1"/>
  <c r="F14" i="14"/>
  <c r="F15" i="14" s="1"/>
  <c r="F17" i="14" l="1"/>
  <c r="F19" i="14" l="1"/>
  <c r="F20" i="14"/>
  <c r="B26" i="7"/>
  <c r="B27" i="7" s="1"/>
  <c r="B28" i="7" s="1"/>
  <c r="B29" i="7" s="1"/>
  <c r="B30" i="7" s="1"/>
  <c r="B38" i="10"/>
  <c r="B39" i="10" s="1"/>
  <c r="B40" i="10" s="1"/>
  <c r="B41" i="10" s="1"/>
  <c r="B42" i="10" s="1"/>
  <c r="B43" i="10" s="1"/>
  <c r="B44" i="10" s="1"/>
  <c r="B45" i="10" s="1"/>
  <c r="B46" i="10" s="1"/>
  <c r="B47" i="10" s="1"/>
  <c r="F21" i="14" l="1"/>
  <c r="F22" i="14" s="1"/>
  <c r="F24" i="14" s="1"/>
  <c r="J12" i="10"/>
  <c r="J24" i="10" s="1"/>
  <c r="H12" i="10"/>
  <c r="H24" i="10" s="1"/>
  <c r="F12" i="10"/>
  <c r="F24" i="10" s="1"/>
  <c r="B31" i="7"/>
  <c r="B38" i="6"/>
  <c r="B39" i="6" s="1"/>
  <c r="B40" i="6" s="1"/>
  <c r="B41" i="6" s="1"/>
  <c r="B42" i="6" s="1"/>
  <c r="B43" i="6" s="1"/>
  <c r="B44" i="6" s="1"/>
  <c r="B45" i="6" s="1"/>
  <c r="B46" i="6" s="1"/>
  <c r="B47" i="6" s="1"/>
  <c r="H25" i="10" l="1"/>
  <c r="J25" i="10"/>
  <c r="F31" i="14"/>
  <c r="F29" i="14" s="1"/>
  <c r="F30" i="14" s="1"/>
  <c r="F33" i="14" s="1"/>
  <c r="F36" i="14" s="1"/>
  <c r="F28" i="14"/>
  <c r="F25" i="10"/>
  <c r="H13" i="10"/>
  <c r="H14" i="10" s="1"/>
  <c r="H16" i="10" s="1"/>
  <c r="F13" i="10"/>
  <c r="F14" i="10" s="1"/>
  <c r="F16" i="10" s="1"/>
  <c r="J13" i="10"/>
  <c r="J14" i="10" s="1"/>
  <c r="J16" i="10" s="1"/>
  <c r="H25" i="14" l="1"/>
  <c r="J18" i="10"/>
  <c r="J19" i="10"/>
  <c r="H18" i="10"/>
  <c r="H19" i="10"/>
  <c r="F19" i="10"/>
  <c r="F18" i="10"/>
  <c r="J20" i="10" l="1"/>
  <c r="J21" i="10" s="1"/>
  <c r="J23" i="10" s="1"/>
  <c r="H26" i="14"/>
  <c r="H20" i="10"/>
  <c r="H21" i="10" s="1"/>
  <c r="H23" i="10" s="1"/>
  <c r="H13" i="14"/>
  <c r="H14" i="14" s="1"/>
  <c r="H15" i="14" s="1"/>
  <c r="F34" i="14"/>
  <c r="F20" i="10"/>
  <c r="F21" i="10" s="1"/>
  <c r="F23" i="10" s="1"/>
  <c r="J10" i="7"/>
  <c r="H10" i="7"/>
  <c r="F10" i="7"/>
  <c r="J12" i="6"/>
  <c r="H12" i="6"/>
  <c r="F12" i="6"/>
  <c r="F13" i="6" s="1"/>
  <c r="H13" i="6" l="1"/>
  <c r="H14" i="6" s="1"/>
  <c r="H24" i="6"/>
  <c r="J13" i="6"/>
  <c r="J24" i="6"/>
  <c r="H17" i="14"/>
  <c r="H19" i="14" s="1"/>
  <c r="F26" i="10"/>
  <c r="H26" i="10"/>
  <c r="J26" i="10"/>
  <c r="J11" i="7"/>
  <c r="J12" i="7" s="1"/>
  <c r="J14" i="7" s="1"/>
  <c r="F24" i="6"/>
  <c r="H11" i="7"/>
  <c r="H12" i="7" s="1"/>
  <c r="F11" i="7"/>
  <c r="F12" i="7" s="1"/>
  <c r="F14" i="7" s="1"/>
  <c r="F14" i="6"/>
  <c r="J14" i="6"/>
  <c r="F25" i="6" l="1"/>
  <c r="J16" i="7"/>
  <c r="J17" i="7"/>
  <c r="H20" i="14"/>
  <c r="H21" i="14" s="1"/>
  <c r="H22" i="14" s="1"/>
  <c r="H24" i="14" s="1"/>
  <c r="F16" i="7"/>
  <c r="H25" i="6"/>
  <c r="J25" i="6"/>
  <c r="H28" i="10"/>
  <c r="H29" i="10" s="1"/>
  <c r="H31" i="10" s="1"/>
  <c r="H34" i="10" s="1"/>
  <c r="J28" i="10"/>
  <c r="J29" i="10" s="1"/>
  <c r="J31" i="10" s="1"/>
  <c r="J34" i="10" s="1"/>
  <c r="F28" i="10"/>
  <c r="F29" i="10" s="1"/>
  <c r="F31" i="10" s="1"/>
  <c r="F34" i="10" s="1"/>
  <c r="H14" i="7"/>
  <c r="H16" i="6"/>
  <c r="F16" i="6"/>
  <c r="J16" i="6"/>
  <c r="H19" i="6" l="1"/>
  <c r="H18" i="6"/>
  <c r="J18" i="6"/>
  <c r="J19" i="6"/>
  <c r="H16" i="7"/>
  <c r="H17" i="7"/>
  <c r="J18" i="7"/>
  <c r="J19" i="7" s="1"/>
  <c r="J21" i="7" s="1"/>
  <c r="J22" i="7" s="1"/>
  <c r="H28" i="14"/>
  <c r="H31" i="14"/>
  <c r="H29" i="14" s="1"/>
  <c r="H30" i="14" s="1"/>
  <c r="H33" i="14" s="1"/>
  <c r="H36" i="14" s="1"/>
  <c r="F19" i="6"/>
  <c r="F18" i="6"/>
  <c r="H32" i="10"/>
  <c r="F32" i="10"/>
  <c r="J32" i="10"/>
  <c r="F17" i="7"/>
  <c r="F18" i="7" s="1"/>
  <c r="F19" i="7" s="1"/>
  <c r="J20" i="6" l="1"/>
  <c r="J21" i="6" s="1"/>
  <c r="J23" i="6" s="1"/>
  <c r="H18" i="7"/>
  <c r="H19" i="7" s="1"/>
  <c r="H21" i="7" s="1"/>
  <c r="H22" i="7" s="1"/>
  <c r="H20" i="6"/>
  <c r="H21" i="6" s="1"/>
  <c r="H23" i="6" s="1"/>
  <c r="H34" i="14"/>
  <c r="J13" i="14"/>
  <c r="J14" i="14" s="1"/>
  <c r="J15" i="14" s="1"/>
  <c r="J17" i="14" s="1"/>
  <c r="J19" i="14" s="1"/>
  <c r="J25" i="14"/>
  <c r="F21" i="7"/>
  <c r="F22" i="7" s="1"/>
  <c r="F20" i="6"/>
  <c r="F21" i="6" s="1"/>
  <c r="F23" i="6" s="1"/>
  <c r="J26" i="14" l="1"/>
  <c r="J20" i="14"/>
  <c r="J21" i="14" s="1"/>
  <c r="J22" i="14" s="1"/>
  <c r="J24" i="14" s="1"/>
  <c r="J26" i="6"/>
  <c r="J28" i="6" s="1"/>
  <c r="J29" i="6" s="1"/>
  <c r="J31" i="6" s="1"/>
  <c r="J34" i="6" s="1"/>
  <c r="H26" i="6"/>
  <c r="H28" i="6" s="1"/>
  <c r="H29" i="6" s="1"/>
  <c r="H31" i="6" s="1"/>
  <c r="H34" i="6" s="1"/>
  <c r="F26" i="6"/>
  <c r="F28" i="6" s="1"/>
  <c r="F29" i="6" s="1"/>
  <c r="J28" i="14" l="1"/>
  <c r="J31" i="14"/>
  <c r="J29" i="14" s="1"/>
  <c r="H32" i="6"/>
  <c r="J32" i="6"/>
  <c r="F31" i="6"/>
  <c r="F34" i="6" s="1"/>
  <c r="J30" i="14" l="1"/>
  <c r="J33" i="14" s="1"/>
  <c r="J36" i="14" s="1"/>
  <c r="F32" i="6"/>
  <c r="J34" i="14" l="1"/>
  <c r="L25" i="14"/>
  <c r="L13" i="14"/>
  <c r="L14" i="14" s="1"/>
  <c r="L15" i="14" s="1"/>
  <c r="L17" i="14" s="1"/>
  <c r="L26" i="14" l="1"/>
  <c r="L19" i="14"/>
  <c r="L20" i="14"/>
  <c r="L21" i="14" l="1"/>
  <c r="L22" i="14" s="1"/>
  <c r="L24" i="14" s="1"/>
  <c r="L28" i="14" l="1"/>
  <c r="L31" i="14"/>
  <c r="L29" i="14" s="1"/>
  <c r="L30" i="14" l="1"/>
  <c r="L33" i="14" s="1"/>
  <c r="L36" i="14" s="1"/>
  <c r="L34" i="14" l="1"/>
  <c r="N25" i="14"/>
  <c r="N13" i="14"/>
  <c r="N14" i="14" s="1"/>
  <c r="N15" i="14" s="1"/>
  <c r="N17" i="14" s="1"/>
  <c r="N19" i="14" s="1"/>
  <c r="N26" i="14" l="1"/>
  <c r="N20" i="14"/>
  <c r="N21" i="14" s="1"/>
  <c r="N22" i="14" s="1"/>
  <c r="N24" i="14" s="1"/>
  <c r="N28" i="14" l="1"/>
  <c r="N31" i="14"/>
  <c r="N29" i="14" l="1"/>
  <c r="N30" i="14" s="1"/>
  <c r="N33" i="14" s="1"/>
  <c r="N36" i="14" s="1"/>
  <c r="N34" i="14" l="1"/>
</calcChain>
</file>

<file path=xl/sharedStrings.xml><?xml version="1.0" encoding="utf-8"?>
<sst xmlns="http://schemas.openxmlformats.org/spreadsheetml/2006/main" count="284" uniqueCount="117">
  <si>
    <t>Assumptions</t>
  </si>
  <si>
    <t>Management Fee (%age per annum)</t>
  </si>
  <si>
    <t>Capital Contribution (Rs.)</t>
  </si>
  <si>
    <t>Gain of</t>
  </si>
  <si>
    <t>Loss of</t>
  </si>
  <si>
    <t>No Change</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</si>
  <si>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</si>
  <si>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</si>
  <si>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</si>
  <si>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</si>
  <si>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</si>
  <si>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</si>
  <si>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</si>
  <si>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</si>
  <si>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</si>
  <si>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</si>
  <si>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</si>
  <si>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</si>
  <si>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</si>
  <si>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</si>
  <si>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</si>
  <si>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</si>
  <si>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</si>
  <si>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</si>
  <si>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</si>
  <si>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</si>
  <si>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</si>
  <si>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</si>
  <si>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</si>
  <si>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</si>
  <si>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</si>
  <si>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</si>
  <si>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</si>
  <si>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</si>
  <si>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</si>
  <si>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</si>
  <si>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</si>
  <si>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</si>
  <si>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</si>
  <si>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</si>
  <si>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</si>
  <si>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</si>
  <si>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</si>
  <si>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</si>
  <si>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</si>
  <si>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</si>
  <si>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</si>
  <si>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</si>
  <si>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</si>
  <si>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</si>
  <si>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</si>
  <si>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</si>
  <si>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</si>
  <si>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</si>
  <si>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</si>
  <si>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</si>
  <si>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</si>
  <si>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</si>
  <si>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</si>
  <si>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</si>
  <si>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</si>
  <si>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</si>
  <si>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</si>
  <si>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</si>
  <si>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</si>
  <si>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</si>
  <si>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</si>
  <si>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</si>
  <si>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</si>
  <si>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</si>
  <si>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</si>
  <si>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</si>
  <si>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</si>
  <si>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</si>
  <si>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</si>
  <si>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</si>
  <si>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</si>
  <si>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</si>
  <si>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</si>
  <si>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</si>
  <si>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</si>
  <si>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</si>
  <si>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</si>
  <si>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</si>
  <si>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</si>
  <si>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</si>
  <si>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</si>
  <si>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</si>
  <si>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</si>
  <si>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</si>
  <si>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</si>
  <si>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</si>
  <si>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</si>
  <si>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</si>
  <si>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</si>
  <si>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</si>
  <si>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</si>
  <si>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</si>
  <si>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</si>
  <si>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</si>
  <si>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</si>
  <si>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</si>
  <si>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</si>
  <si>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</si>
  <si>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</si>
  <si>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</si>
  <si>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</si>
  <si>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</si>
  <si>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</si>
  <si>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</si>
  <si>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</si>
  <si>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Management Fees (@ 1%)</t>
  </si>
  <si>
    <t>High Water Mark to be carried forward for next year.</t>
  </si>
  <si>
    <r>
      <t>High Water Mark to be carried forward for next year.</t>
    </r>
    <r>
      <rPr>
        <b/>
        <sz val="11"/>
        <color theme="1"/>
        <rFont val="Calibri"/>
        <family val="2"/>
        <scheme val="minor"/>
      </rPr>
      <t xml:space="preserve"> </t>
    </r>
  </si>
  <si>
    <t>Average assets under management</t>
  </si>
  <si>
    <t>&lt;":</t>
  </si>
  <si>
    <t>Custody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</si>
</sst>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_ ;[Red]\-#,##0.00\ "/>
    <numFmt numFmtId="165" formatCode="#,##0_ ;[Red]\-#,##0\ "/>
    <numFmt numFmtId="166" formatCode="#,##0.0_ ;[Red]\-#,##0.0\ "/>
    <numFmt numFmtId="167" formatCode="0.000000000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s>
  <fills count="6">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rgb="FFFFFF00"/>
        <bgColor rgb="FFD8D8D8"/>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80">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10"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22"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4" xfId="0" applyFont="1" applyBorder="1" applyAlignment="1">
      <alignment vertical="center"/>
    </xf>
    <xf numFmtId="0" fontId="0" fillId="0" borderId="15" xfId="0" applyBorder="1"/>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1"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2"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2" xfId="0" applyBorder="1" applyAlignment="1">
      <alignment vertical="center"/>
    </xf>
    <xf numFmtId="9" fontId="2" fillId="0" borderId="33" xfId="0" applyNumberFormat="1" applyFont="1" applyBorder="1" applyAlignment="1">
      <alignment horizontal="left" vertical="center"/>
    </xf>
    <xf numFmtId="0" fontId="5" fillId="0" borderId="37" xfId="0" applyFont="1" applyBorder="1" applyAlignment="1">
      <alignment horizontal="right" vertical="center"/>
    </xf>
    <xf numFmtId="9" fontId="5" fillId="2" borderId="39" xfId="0" applyNumberFormat="1" applyFont="1" applyFill="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vertical="center" wrapText="1"/>
    </xf>
    <xf numFmtId="0" fontId="4" fillId="0" borderId="40" xfId="0" applyFont="1" applyBorder="1"/>
    <xf numFmtId="0" fontId="3" fillId="0" borderId="12" xfId="0" applyFont="1" applyBorder="1" applyAlignment="1">
      <alignment vertical="center" wrapText="1"/>
    </xf>
    <xf numFmtId="0" fontId="3" fillId="0" borderId="31" xfId="0" applyFont="1" applyBorder="1" applyAlignment="1">
      <alignment vertical="center" wrapText="1"/>
    </xf>
    <xf numFmtId="0" fontId="3" fillId="0" borderId="42" xfId="0" applyFont="1" applyBorder="1" applyAlignment="1">
      <alignment vertical="center" wrapText="1"/>
    </xf>
    <xf numFmtId="0" fontId="4" fillId="0" borderId="18" xfId="0" applyFont="1" applyBorder="1"/>
    <xf numFmtId="0" fontId="3" fillId="0" borderId="43" xfId="0" applyFont="1" applyBorder="1" applyAlignment="1">
      <alignment vertical="center" wrapText="1"/>
    </xf>
    <xf numFmtId="0" fontId="3" fillId="0" borderId="12" xfId="0" applyFont="1" applyBorder="1" applyAlignment="1">
      <alignment horizontal="left" vertical="center" wrapText="1"/>
    </xf>
    <xf numFmtId="0" fontId="3" fillId="0" borderId="44" xfId="0" applyFont="1" applyBorder="1" applyAlignment="1">
      <alignment vertical="center" wrapText="1"/>
    </xf>
    <xf numFmtId="0" fontId="3" fillId="0" borderId="38" xfId="0" applyFont="1" applyBorder="1" applyAlignment="1">
      <alignment horizontal="center" vertical="center" wrapText="1"/>
    </xf>
    <xf numFmtId="0" fontId="3" fillId="0" borderId="47" xfId="0" quotePrefix="1" applyFont="1" applyBorder="1" applyAlignment="1">
      <alignment vertical="center" wrapText="1"/>
    </xf>
    <xf numFmtId="0" fontId="3" fillId="0" borderId="2" xfId="0" quotePrefix="1" applyFont="1" applyBorder="1" applyAlignment="1">
      <alignment vertical="center" wrapText="1"/>
    </xf>
    <xf numFmtId="0" fontId="3" fillId="0" borderId="7" xfId="0" quotePrefix="1" applyFont="1" applyBorder="1" applyAlignment="1">
      <alignment vertical="center" wrapText="1"/>
    </xf>
    <xf numFmtId="0" fontId="3" fillId="0" borderId="2" xfId="0" applyFont="1" applyBorder="1" applyAlignment="1">
      <alignment horizontal="left" vertical="center" wrapText="1"/>
    </xf>
    <xf numFmtId="0" fontId="5" fillId="0" borderId="49" xfId="0" applyFont="1" applyBorder="1" applyAlignment="1">
      <alignment horizontal="right" vertical="center"/>
    </xf>
    <xf numFmtId="9" fontId="5" fillId="4" borderId="45" xfId="0" applyNumberFormat="1" applyFont="1" applyFill="1" applyBorder="1" applyAlignment="1">
      <alignment horizontal="left" vertical="center"/>
    </xf>
    <xf numFmtId="0" fontId="4" fillId="0" borderId="42" xfId="0" applyFont="1" applyBorder="1"/>
    <xf numFmtId="9" fontId="5" fillId="2" borderId="46" xfId="0" applyNumberFormat="1" applyFont="1" applyFill="1" applyBorder="1" applyAlignment="1">
      <alignment horizontal="left" vertical="center"/>
    </xf>
    <xf numFmtId="0" fontId="5" fillId="0" borderId="44" xfId="0" applyFont="1" applyBorder="1" applyAlignment="1">
      <alignment horizontal="right" vertical="center"/>
    </xf>
    <xf numFmtId="0" fontId="3" fillId="0" borderId="46" xfId="0" applyFont="1" applyBorder="1" applyAlignment="1">
      <alignment vertical="center" wrapText="1"/>
    </xf>
    <xf numFmtId="0" fontId="4" fillId="0" borderId="53" xfId="0" applyFont="1" applyBorder="1"/>
    <xf numFmtId="0" fontId="4" fillId="0" borderId="54" xfId="0" applyFont="1" applyBorder="1"/>
    <xf numFmtId="0" fontId="5" fillId="0" borderId="12" xfId="0" applyFont="1" applyBorder="1" applyAlignment="1">
      <alignment vertical="center" wrapText="1"/>
    </xf>
    <xf numFmtId="0" fontId="5" fillId="0" borderId="2" xfId="0" applyFont="1" applyBorder="1" applyAlignment="1">
      <alignment vertical="center" wrapText="1"/>
    </xf>
    <xf numFmtId="10" fontId="0" fillId="5" borderId="1" xfId="0" applyNumberFormat="1" applyFill="1" applyBorder="1" applyAlignment="1">
      <alignment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2" fillId="0" borderId="31" xfId="0" applyFont="1" applyBorder="1" applyAlignment="1">
      <alignment horizontal="left" vertical="center" wrapText="1"/>
    </xf>
    <xf numFmtId="0" fontId="2" fillId="0" borderId="5" xfId="0" applyFont="1" applyBorder="1" applyAlignment="1">
      <alignment horizontal="left" vertical="center" wrapText="1"/>
    </xf>
    <xf numFmtId="0" fontId="2" fillId="0" borderId="32"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165" fontId="0" fillId="0" borderId="1" xfId="0" applyNumberForma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0" fontId="0" fillId="0" borderId="1" xfId="2" applyNumberFormat="1" applyFon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165" fontId="0" fillId="0" borderId="13" xfId="0" applyNumberFormat="1" applyBorder="1" applyAlignment="1">
      <alignment horizontal="right" vertical="center"/>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165" fontId="3" fillId="0" borderId="12" xfId="0" applyNumberFormat="1" applyFont="1" applyBorder="1" applyAlignment="1">
      <alignment horizontal="right" vertical="center"/>
    </xf>
    <xf numFmtId="0" fontId="4" fillId="0" borderId="13" xfId="0" applyFont="1" applyBorder="1"/>
    <xf numFmtId="165" fontId="3" fillId="0" borderId="3" xfId="0" applyNumberFormat="1" applyFont="1" applyBorder="1" applyAlignment="1">
      <alignment horizontal="right" vertical="center"/>
    </xf>
    <xf numFmtId="0" fontId="4" fillId="0" borderId="2" xfId="0" applyFont="1" applyBorder="1"/>
    <xf numFmtId="165" fontId="5" fillId="0" borderId="3" xfId="0" applyNumberFormat="1" applyFont="1" applyBorder="1" applyAlignment="1">
      <alignment horizontal="right" vertical="center"/>
    </xf>
    <xf numFmtId="0" fontId="6" fillId="0" borderId="2" xfId="0" applyFont="1" applyBorder="1"/>
    <xf numFmtId="0" fontId="6" fillId="0" borderId="13" xfId="0" applyFont="1" applyBorder="1"/>
    <xf numFmtId="165" fontId="5" fillId="0" borderId="12" xfId="0" applyNumberFormat="1" applyFont="1" applyBorder="1" applyAlignment="1">
      <alignment horizontal="right" vertical="center"/>
    </xf>
    <xf numFmtId="164" fontId="3" fillId="0" borderId="12" xfId="0" applyNumberFormat="1" applyFont="1" applyBorder="1" applyAlignment="1">
      <alignment horizontal="right" vertical="center"/>
    </xf>
    <xf numFmtId="0" fontId="3" fillId="0" borderId="23" xfId="0" applyFont="1" applyBorder="1" applyAlignment="1">
      <alignment vertical="center" wrapText="1"/>
    </xf>
    <xf numFmtId="0" fontId="4" fillId="0" borderId="23" xfId="0" applyFont="1" applyBorder="1"/>
    <xf numFmtId="0" fontId="4" fillId="0" borderId="24"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65" fontId="3" fillId="0" borderId="37" xfId="0" applyNumberFormat="1" applyFont="1" applyBorder="1" applyAlignment="1">
      <alignment horizontal="right" vertical="center"/>
    </xf>
    <xf numFmtId="0" fontId="4" fillId="0" borderId="45" xfId="0" applyFont="1" applyBorder="1"/>
    <xf numFmtId="10" fontId="3" fillId="0" borderId="12" xfId="0" applyNumberFormat="1" applyFont="1" applyBorder="1" applyAlignment="1">
      <alignment horizontal="right" vertical="center"/>
    </xf>
    <xf numFmtId="166" fontId="3" fillId="0" borderId="12" xfId="0" applyNumberFormat="1" applyFont="1" applyBorder="1" applyAlignment="1">
      <alignment horizontal="right" vertical="center"/>
    </xf>
    <xf numFmtId="164" fontId="3" fillId="0" borderId="43" xfId="0" applyNumberFormat="1" applyFont="1" applyBorder="1" applyAlignment="1">
      <alignment horizontal="right" vertical="center"/>
    </xf>
    <xf numFmtId="0" fontId="4" fillId="0" borderId="33" xfId="0" applyFont="1" applyBorder="1"/>
    <xf numFmtId="164" fontId="3" fillId="0" borderId="50" xfId="0" applyNumberFormat="1" applyFont="1" applyBorder="1" applyAlignment="1">
      <alignment horizontal="right" vertical="center"/>
    </xf>
    <xf numFmtId="0" fontId="4" fillId="0" borderId="47" xfId="0" applyFont="1" applyBorder="1"/>
    <xf numFmtId="0" fontId="5" fillId="0" borderId="9" xfId="0" applyFont="1" applyBorder="1" applyAlignment="1">
      <alignment horizontal="center" vertical="center" wrapText="1"/>
    </xf>
    <xf numFmtId="0" fontId="4" fillId="0" borderId="10" xfId="0" applyFont="1" applyBorder="1"/>
    <xf numFmtId="0" fontId="4" fillId="0" borderId="41" xfId="0" applyFont="1" applyBorder="1"/>
    <xf numFmtId="0" fontId="4" fillId="0" borderId="44" xfId="0" applyFont="1" applyBorder="1"/>
    <xf numFmtId="0" fontId="4" fillId="0" borderId="38" xfId="0" applyFont="1" applyBorder="1"/>
    <xf numFmtId="0" fontId="4" fillId="0" borderId="46" xfId="0" applyFont="1" applyBorder="1"/>
    <xf numFmtId="0" fontId="5" fillId="0" borderId="28" xfId="0" applyFont="1" applyBorder="1" applyAlignment="1">
      <alignment horizontal="center" vertical="center"/>
    </xf>
    <xf numFmtId="0" fontId="4" fillId="0" borderId="30" xfId="0" applyFont="1" applyBorder="1"/>
    <xf numFmtId="0" fontId="5" fillId="0" borderId="48" xfId="0" applyFont="1" applyBorder="1" applyAlignment="1">
      <alignment horizontal="center" vertical="center"/>
    </xf>
    <xf numFmtId="0" fontId="4" fillId="0" borderId="52" xfId="0" applyFont="1" applyBorder="1"/>
    <xf numFmtId="165" fontId="3" fillId="5" borderId="9" xfId="0" applyNumberFormat="1" applyFont="1" applyFill="1" applyBorder="1" applyAlignment="1">
      <alignment horizontal="right" vertical="center"/>
    </xf>
    <xf numFmtId="0" fontId="4" fillId="5" borderId="11" xfId="0" applyFont="1" applyFill="1" applyBorder="1"/>
    <xf numFmtId="165" fontId="3" fillId="0" borderId="31" xfId="0" applyNumberFormat="1" applyFont="1" applyBorder="1" applyAlignment="1">
      <alignment horizontal="right" vertical="center"/>
    </xf>
    <xf numFmtId="0" fontId="4" fillId="0" borderId="32" xfId="0" applyFont="1" applyBorder="1"/>
    <xf numFmtId="165" fontId="3" fillId="5" borderId="43" xfId="0" applyNumberFormat="1" applyFont="1" applyFill="1" applyBorder="1" applyAlignment="1">
      <alignment horizontal="right" vertical="center"/>
    </xf>
    <xf numFmtId="0" fontId="4" fillId="5" borderId="33" xfId="0" applyFont="1" applyFill="1" applyBorder="1"/>
    <xf numFmtId="165" fontId="3" fillId="5" borderId="50" xfId="0" applyNumberFormat="1" applyFont="1" applyFill="1" applyBorder="1" applyAlignment="1">
      <alignment horizontal="right" vertical="center"/>
    </xf>
    <xf numFmtId="165" fontId="3" fillId="0" borderId="51" xfId="0" applyNumberFormat="1" applyFont="1" applyBorder="1" applyAlignment="1">
      <alignment horizontal="right" vertical="center"/>
    </xf>
    <xf numFmtId="0" fontId="4" fillId="5" borderId="47" xfId="0" applyFont="1" applyFill="1" applyBorder="1"/>
    <xf numFmtId="0" fontId="4" fillId="0" borderId="7" xfId="0" applyFont="1" applyBorder="1"/>
    <xf numFmtId="10" fontId="0" fillId="0" borderId="1" xfId="0" applyNumberFormat="1" applyFill="1" applyBorder="1" applyAlignment="1">
      <alignment vertical="center"/>
    </xf>
    <xf numFmtId="10" fontId="3" fillId="0" borderId="1" xfId="0" applyNumberFormat="1" applyFont="1" applyFill="1" applyBorder="1" applyAlignment="1">
      <alignmen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abSelected="1" zoomScaleNormal="100" workbookViewId="0">
      <selection activeCell="O14" sqref="O14"/>
    </sheetView>
  </sheetViews>
  <sheetFormatPr defaultColWidth="8.7109375" defaultRowHeight="15" x14ac:dyDescent="0.25"/>
  <cols>
    <col min="1" max="1" width="8.7109375" style="2"/>
    <col min="2" max="2" width="5.42578125" style="45" customWidth="1"/>
    <col min="3" max="3" width="48" style="1" customWidth="1"/>
    <col min="4" max="4" width="4.5703125" style="3" customWidth="1"/>
    <col min="5" max="5" width="18.42578125" style="1" customWidth="1"/>
    <col min="6" max="6" width="10.28515625" style="2" customWidth="1"/>
    <col min="7" max="7" width="7.140625" style="2" customWidth="1"/>
    <col min="8" max="8" width="8.42578125" style="2" customWidth="1"/>
    <col min="9" max="9" width="5.28515625" style="2" customWidth="1"/>
    <col min="10" max="10" width="10.7109375" style="2" customWidth="1"/>
    <col min="11" max="11" width="3.5703125" style="2" customWidth="1"/>
    <col min="12" max="16384" width="8.7109375" style="2"/>
  </cols>
  <sheetData>
    <row r="1" spans="3:11" ht="15.75" thickBot="1" x14ac:dyDescent="0.3"/>
    <row r="2" spans="3:11" x14ac:dyDescent="0.25">
      <c r="C2" s="29" t="s">
        <v>0</v>
      </c>
      <c r="D2" s="30"/>
      <c r="E2" s="31"/>
      <c r="F2" s="32"/>
      <c r="G2" s="32"/>
      <c r="H2" s="32"/>
      <c r="I2" s="32"/>
      <c r="J2" s="32"/>
      <c r="K2" s="33"/>
    </row>
    <row r="3" spans="3:11" x14ac:dyDescent="0.25">
      <c r="C3" s="34" t="s">
        <v>2</v>
      </c>
      <c r="D3" s="6" t="s">
        <v>14</v>
      </c>
      <c r="E3" s="7">
        <v>5000000</v>
      </c>
      <c r="F3" s="12"/>
      <c r="G3" s="12"/>
      <c r="H3" s="12"/>
      <c r="I3" s="12"/>
      <c r="J3" s="12"/>
      <c r="K3" s="35"/>
    </row>
    <row r="4" spans="3:11" x14ac:dyDescent="0.25">
      <c r="C4" s="34" t="s">
        <v>1</v>
      </c>
      <c r="D4" s="6" t="s">
        <v>15</v>
      </c>
      <c r="E4" s="8">
        <v>0.01</v>
      </c>
      <c r="F4" s="12"/>
      <c r="G4" s="12"/>
      <c r="H4" s="12"/>
      <c r="I4" s="12"/>
      <c r="J4" s="12"/>
      <c r="K4" s="35"/>
    </row>
    <row r="5" spans="3:11" x14ac:dyDescent="0.25">
      <c r="C5" s="34" t="s">
        <v>116</v>
      </c>
      <c r="D5" s="6" t="s">
        <v>16</v>
      </c>
      <c r="E5" s="178">
        <v>1E-3</v>
      </c>
      <c r="F5" s="14"/>
      <c r="G5" s="12"/>
      <c r="H5" s="12"/>
      <c r="I5" s="12"/>
      <c r="J5" s="12"/>
      <c r="K5" s="35"/>
    </row>
    <row r="6" spans="3:11" x14ac:dyDescent="0.25">
      <c r="C6" s="34" t="s">
        <v>53</v>
      </c>
      <c r="D6" s="6" t="s">
        <v>38</v>
      </c>
      <c r="E6" s="97">
        <v>1E-3</v>
      </c>
      <c r="F6" s="14"/>
      <c r="G6" s="12"/>
      <c r="H6" s="12"/>
      <c r="I6" s="12"/>
      <c r="J6" s="12"/>
      <c r="K6" s="35"/>
    </row>
    <row r="7" spans="3:11" ht="15.75" thickBot="1" x14ac:dyDescent="0.3">
      <c r="C7" s="34"/>
      <c r="D7" s="6"/>
      <c r="E7" s="5"/>
      <c r="F7" s="64"/>
      <c r="G7" s="28"/>
      <c r="H7" s="28"/>
      <c r="I7" s="28"/>
      <c r="J7" s="28"/>
      <c r="K7" s="67"/>
    </row>
    <row r="8" spans="3:11" ht="15.75" thickBot="1" x14ac:dyDescent="0.3">
      <c r="C8" s="117" t="s">
        <v>34</v>
      </c>
      <c r="D8" s="118"/>
      <c r="E8" s="119"/>
      <c r="F8" s="120" t="s">
        <v>11</v>
      </c>
      <c r="G8" s="121"/>
      <c r="H8" s="120" t="s">
        <v>12</v>
      </c>
      <c r="I8" s="121"/>
      <c r="J8" s="120" t="s">
        <v>13</v>
      </c>
      <c r="K8" s="121"/>
    </row>
    <row r="9" spans="3:11" x14ac:dyDescent="0.25">
      <c r="C9" s="117"/>
      <c r="D9" s="118"/>
      <c r="E9" s="118"/>
      <c r="F9" s="65" t="s">
        <v>3</v>
      </c>
      <c r="G9" s="66">
        <v>0.2</v>
      </c>
      <c r="H9" s="65" t="s">
        <v>4</v>
      </c>
      <c r="I9" s="66">
        <v>-0.2</v>
      </c>
      <c r="J9" s="65" t="s">
        <v>5</v>
      </c>
      <c r="K9" s="68">
        <v>0</v>
      </c>
    </row>
    <row r="10" spans="3:11" x14ac:dyDescent="0.25">
      <c r="C10" s="34" t="s">
        <v>10</v>
      </c>
      <c r="D10" s="6" t="s">
        <v>17</v>
      </c>
      <c r="E10" s="11" t="s">
        <v>27</v>
      </c>
      <c r="F10" s="107">
        <f>+$E$3</f>
        <v>5000000</v>
      </c>
      <c r="G10" s="107"/>
      <c r="H10" s="107">
        <f>+$E$3</f>
        <v>5000000</v>
      </c>
      <c r="I10" s="107"/>
      <c r="J10" s="107">
        <f>+$E$3</f>
        <v>5000000</v>
      </c>
      <c r="K10" s="114"/>
    </row>
    <row r="11" spans="3:11" x14ac:dyDescent="0.25">
      <c r="C11" s="34" t="s">
        <v>31</v>
      </c>
      <c r="D11" s="6" t="s">
        <v>18</v>
      </c>
      <c r="E11" s="11" t="s">
        <v>28</v>
      </c>
      <c r="F11" s="107">
        <f>F10*G9</f>
        <v>1000000</v>
      </c>
      <c r="G11" s="107"/>
      <c r="H11" s="107">
        <f>H10*I9</f>
        <v>-1000000</v>
      </c>
      <c r="I11" s="107"/>
      <c r="J11" s="112">
        <f>J10*K9</f>
        <v>0</v>
      </c>
      <c r="K11" s="113"/>
    </row>
    <row r="12" spans="3:11" x14ac:dyDescent="0.25">
      <c r="C12" s="34" t="s">
        <v>6</v>
      </c>
      <c r="D12" s="6" t="s">
        <v>19</v>
      </c>
      <c r="E12" s="11" t="s">
        <v>29</v>
      </c>
      <c r="F12" s="107">
        <f>F10+F11</f>
        <v>6000000</v>
      </c>
      <c r="G12" s="107"/>
      <c r="H12" s="107">
        <f>H10+H11</f>
        <v>4000000</v>
      </c>
      <c r="I12" s="107"/>
      <c r="J12" s="107">
        <f>J10+J11</f>
        <v>5000000</v>
      </c>
      <c r="K12" s="114"/>
    </row>
    <row r="13" spans="3:11" x14ac:dyDescent="0.25">
      <c r="C13" s="108"/>
      <c r="D13" s="109"/>
      <c r="E13" s="109"/>
      <c r="F13" s="109"/>
      <c r="G13" s="109"/>
      <c r="H13" s="109"/>
      <c r="I13" s="109"/>
      <c r="J13" s="109"/>
      <c r="K13" s="110"/>
    </row>
    <row r="14" spans="3:11" x14ac:dyDescent="0.25">
      <c r="C14" s="34" t="s">
        <v>60</v>
      </c>
      <c r="D14" s="6" t="s">
        <v>20</v>
      </c>
      <c r="E14" s="11" t="s">
        <v>30</v>
      </c>
      <c r="F14" s="115">
        <f>(F10+F12)/2</f>
        <v>5500000</v>
      </c>
      <c r="G14" s="115"/>
      <c r="H14" s="115">
        <f>(H10+H12)/2</f>
        <v>4500000</v>
      </c>
      <c r="I14" s="115"/>
      <c r="J14" s="115">
        <f>(J10+J12)/2</f>
        <v>5000000</v>
      </c>
      <c r="K14" s="116"/>
    </row>
    <row r="15" spans="3:11" x14ac:dyDescent="0.25">
      <c r="C15" s="108"/>
      <c r="D15" s="109"/>
      <c r="E15" s="109"/>
      <c r="F15" s="109"/>
      <c r="G15" s="109"/>
      <c r="H15" s="109"/>
      <c r="I15" s="109"/>
      <c r="J15" s="109"/>
      <c r="K15" s="110"/>
    </row>
    <row r="16" spans="3:11" x14ac:dyDescent="0.25">
      <c r="C16" s="34" t="s">
        <v>32</v>
      </c>
      <c r="D16" s="6" t="s">
        <v>21</v>
      </c>
      <c r="E16" s="11" t="s">
        <v>52</v>
      </c>
      <c r="F16" s="107">
        <f>+F14*-$E$5</f>
        <v>-5500</v>
      </c>
      <c r="G16" s="107"/>
      <c r="H16" s="107">
        <f>+H14*-$E$5</f>
        <v>-4500</v>
      </c>
      <c r="I16" s="107"/>
      <c r="J16" s="107">
        <f>+J14*-$E$5</f>
        <v>-5000</v>
      </c>
      <c r="K16" s="107"/>
    </row>
    <row r="17" spans="2:11" x14ac:dyDescent="0.25">
      <c r="C17" s="34" t="s">
        <v>53</v>
      </c>
      <c r="D17" s="6" t="s">
        <v>22</v>
      </c>
      <c r="E17" s="11" t="s">
        <v>54</v>
      </c>
      <c r="F17" s="107">
        <f>+F14*-$E$6</f>
        <v>-5500</v>
      </c>
      <c r="G17" s="107"/>
      <c r="H17" s="107">
        <f>+H14*-$E$6</f>
        <v>-4500</v>
      </c>
      <c r="I17" s="107"/>
      <c r="J17" s="107">
        <f>+J14*-$E$6</f>
        <v>-5000</v>
      </c>
      <c r="K17" s="107"/>
    </row>
    <row r="18" spans="2:11" x14ac:dyDescent="0.25">
      <c r="C18" s="34" t="s">
        <v>33</v>
      </c>
      <c r="D18" s="6" t="s">
        <v>23</v>
      </c>
      <c r="E18" s="5" t="s">
        <v>55</v>
      </c>
      <c r="F18" s="107">
        <f>+(F14+F16+F17)*-$E$4</f>
        <v>-54890</v>
      </c>
      <c r="G18" s="107"/>
      <c r="H18" s="107">
        <f>+(H14+H16+H17)*-$E$4</f>
        <v>-44910</v>
      </c>
      <c r="I18" s="107"/>
      <c r="J18" s="107">
        <f>+(J14+J16+J17)*-$E$4</f>
        <v>-49900</v>
      </c>
      <c r="K18" s="107"/>
    </row>
    <row r="19" spans="2:11" x14ac:dyDescent="0.25">
      <c r="C19" s="34" t="s">
        <v>7</v>
      </c>
      <c r="D19" s="6" t="s">
        <v>24</v>
      </c>
      <c r="E19" s="5" t="s">
        <v>56</v>
      </c>
      <c r="F19" s="107">
        <f>+F16+F18+F17</f>
        <v>-65890</v>
      </c>
      <c r="G19" s="107"/>
      <c r="H19" s="107">
        <f>+H16+H18+H17</f>
        <v>-53910</v>
      </c>
      <c r="I19" s="107"/>
      <c r="J19" s="107">
        <f>+J16+J18+J17</f>
        <v>-59900</v>
      </c>
      <c r="K19" s="107"/>
    </row>
    <row r="20" spans="2:11" x14ac:dyDescent="0.25">
      <c r="C20" s="108"/>
      <c r="D20" s="109"/>
      <c r="E20" s="109"/>
      <c r="F20" s="109"/>
      <c r="G20" s="109"/>
      <c r="H20" s="109"/>
      <c r="I20" s="109"/>
      <c r="J20" s="109"/>
      <c r="K20" s="110"/>
    </row>
    <row r="21" spans="2:11" x14ac:dyDescent="0.25">
      <c r="C21" s="34" t="s">
        <v>8</v>
      </c>
      <c r="D21" s="6" t="s">
        <v>25</v>
      </c>
      <c r="E21" s="5" t="s">
        <v>64</v>
      </c>
      <c r="F21" s="107">
        <f>F12+F19</f>
        <v>5934110</v>
      </c>
      <c r="G21" s="107"/>
      <c r="H21" s="107">
        <f>H12+H19</f>
        <v>3946090</v>
      </c>
      <c r="I21" s="107"/>
      <c r="J21" s="107">
        <f>J12+J19</f>
        <v>4940100</v>
      </c>
      <c r="K21" s="107"/>
    </row>
    <row r="22" spans="2:11" x14ac:dyDescent="0.25">
      <c r="C22" s="34" t="s">
        <v>9</v>
      </c>
      <c r="D22" s="6" t="s">
        <v>26</v>
      </c>
      <c r="E22" s="5" t="s">
        <v>65</v>
      </c>
      <c r="F22" s="111">
        <f>+F21/F10-1</f>
        <v>0.18682200000000004</v>
      </c>
      <c r="G22" s="111"/>
      <c r="H22" s="111">
        <f>+H21/H10-1</f>
        <v>-0.21078200000000002</v>
      </c>
      <c r="I22" s="111"/>
      <c r="J22" s="111">
        <f>+J21/J10-1</f>
        <v>-1.1979999999999991E-2</v>
      </c>
      <c r="K22" s="111"/>
    </row>
    <row r="23" spans="2:11" x14ac:dyDescent="0.25">
      <c r="C23" s="34"/>
      <c r="D23" s="6"/>
      <c r="E23" s="5"/>
      <c r="F23" s="12"/>
      <c r="G23" s="12"/>
      <c r="H23" s="12"/>
      <c r="I23" s="12"/>
      <c r="J23" s="12"/>
      <c r="K23" s="35"/>
    </row>
    <row r="24" spans="2:11" ht="15.75" thickBot="1" x14ac:dyDescent="0.3">
      <c r="B24" s="48"/>
      <c r="C24" s="101" t="s">
        <v>84</v>
      </c>
      <c r="D24" s="102"/>
      <c r="E24" s="102"/>
      <c r="F24" s="102"/>
      <c r="G24" s="102"/>
      <c r="H24" s="102"/>
      <c r="I24" s="102"/>
      <c r="J24" s="102"/>
      <c r="K24" s="103"/>
    </row>
    <row r="25" spans="2:11" s="4" customFormat="1" ht="41.25" customHeight="1" thickBot="1" x14ac:dyDescent="0.3">
      <c r="B25" s="49">
        <v>1</v>
      </c>
      <c r="C25" s="98" t="s">
        <v>110</v>
      </c>
      <c r="D25" s="99"/>
      <c r="E25" s="99"/>
      <c r="F25" s="99"/>
      <c r="G25" s="99"/>
      <c r="H25" s="99"/>
      <c r="I25" s="99"/>
      <c r="J25" s="99"/>
      <c r="K25" s="100"/>
    </row>
    <row r="26" spans="2:11" s="4" customFormat="1" ht="37.5" customHeight="1" thickBot="1" x14ac:dyDescent="0.3">
      <c r="B26" s="49">
        <f t="shared" ref="B26:B30" si="0">+B25+1</f>
        <v>2</v>
      </c>
      <c r="C26" s="98" t="s">
        <v>58</v>
      </c>
      <c r="D26" s="99"/>
      <c r="E26" s="99"/>
      <c r="F26" s="99"/>
      <c r="G26" s="99"/>
      <c r="H26" s="99"/>
      <c r="I26" s="99"/>
      <c r="J26" s="99"/>
      <c r="K26" s="100"/>
    </row>
    <row r="27" spans="2:11" s="4" customFormat="1" ht="33.75" customHeight="1" thickBot="1" x14ac:dyDescent="0.3">
      <c r="B27" s="49">
        <f t="shared" si="0"/>
        <v>3</v>
      </c>
      <c r="C27" s="98" t="s">
        <v>57</v>
      </c>
      <c r="D27" s="99"/>
      <c r="E27" s="99"/>
      <c r="F27" s="99"/>
      <c r="G27" s="99"/>
      <c r="H27" s="99"/>
      <c r="I27" s="99"/>
      <c r="J27" s="99"/>
      <c r="K27" s="100"/>
    </row>
    <row r="28" spans="2:11" s="4" customFormat="1" ht="29.25" customHeight="1" thickBot="1" x14ac:dyDescent="0.3">
      <c r="B28" s="49">
        <f t="shared" si="0"/>
        <v>4</v>
      </c>
      <c r="C28" s="104" t="s">
        <v>35</v>
      </c>
      <c r="D28" s="105"/>
      <c r="E28" s="105"/>
      <c r="F28" s="105"/>
      <c r="G28" s="105"/>
      <c r="H28" s="105"/>
      <c r="I28" s="105"/>
      <c r="J28" s="105"/>
      <c r="K28" s="106"/>
    </row>
    <row r="29" spans="2:11" s="4" customFormat="1" ht="33.75" customHeight="1" thickBot="1" x14ac:dyDescent="0.3">
      <c r="B29" s="49">
        <f t="shared" si="0"/>
        <v>5</v>
      </c>
      <c r="C29" s="98" t="s">
        <v>59</v>
      </c>
      <c r="D29" s="99"/>
      <c r="E29" s="99"/>
      <c r="F29" s="99"/>
      <c r="G29" s="99"/>
      <c r="H29" s="99"/>
      <c r="I29" s="99"/>
      <c r="J29" s="99"/>
      <c r="K29" s="100"/>
    </row>
    <row r="30" spans="2:11" s="4" customFormat="1" ht="15.75" thickBot="1" x14ac:dyDescent="0.3">
      <c r="B30" s="49">
        <f t="shared" si="0"/>
        <v>6</v>
      </c>
      <c r="C30" s="98" t="s">
        <v>48</v>
      </c>
      <c r="D30" s="99"/>
      <c r="E30" s="99"/>
      <c r="F30" s="99"/>
      <c r="G30" s="99"/>
      <c r="H30" s="99"/>
      <c r="I30" s="99"/>
      <c r="J30" s="99"/>
      <c r="K30" s="100"/>
    </row>
    <row r="31" spans="2:11" s="4" customFormat="1" ht="34.5" customHeight="1" thickBot="1" x14ac:dyDescent="0.3">
      <c r="B31" s="49">
        <f t="shared" ref="B31" si="1">+B30+1</f>
        <v>7</v>
      </c>
      <c r="C31" s="98" t="s">
        <v>61</v>
      </c>
      <c r="D31" s="99"/>
      <c r="E31" s="99"/>
      <c r="F31" s="99"/>
      <c r="G31" s="99"/>
      <c r="H31" s="99"/>
      <c r="I31" s="99"/>
      <c r="J31" s="99"/>
      <c r="K31" s="100"/>
    </row>
    <row r="32" spans="2:11" ht="28.5" customHeight="1" thickBot="1" x14ac:dyDescent="0.3">
      <c r="B32" s="49">
        <v>8</v>
      </c>
      <c r="C32" s="98" t="s">
        <v>100</v>
      </c>
      <c r="D32" s="99"/>
      <c r="E32" s="99"/>
      <c r="F32" s="99"/>
      <c r="G32" s="99"/>
      <c r="H32" s="99"/>
      <c r="I32" s="99"/>
      <c r="J32" s="99"/>
      <c r="K32" s="100"/>
    </row>
  </sheetData>
  <mergeCells count="46">
    <mergeCell ref="C8:E9"/>
    <mergeCell ref="F8:G8"/>
    <mergeCell ref="H8:I8"/>
    <mergeCell ref="J8:K8"/>
    <mergeCell ref="F10:G10"/>
    <mergeCell ref="H10:I10"/>
    <mergeCell ref="J10:K10"/>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F22:G22"/>
    <mergeCell ref="H22:I22"/>
    <mergeCell ref="J22:K22"/>
    <mergeCell ref="F18:G18"/>
    <mergeCell ref="H18:I18"/>
    <mergeCell ref="J18:K18"/>
    <mergeCell ref="F19:G19"/>
    <mergeCell ref="H19:I19"/>
    <mergeCell ref="J19:K19"/>
    <mergeCell ref="F17:G17"/>
    <mergeCell ref="H17:I17"/>
    <mergeCell ref="J17:K17"/>
    <mergeCell ref="C20:K20"/>
    <mergeCell ref="F21:G21"/>
    <mergeCell ref="H21:I21"/>
    <mergeCell ref="J21:K21"/>
    <mergeCell ref="C32:K32"/>
    <mergeCell ref="C30:K30"/>
    <mergeCell ref="C31:K31"/>
    <mergeCell ref="C24:K24"/>
    <mergeCell ref="C25:K25"/>
    <mergeCell ref="C26:K26"/>
    <mergeCell ref="C27:K27"/>
    <mergeCell ref="C28:K28"/>
    <mergeCell ref="C29:K29"/>
  </mergeCells>
  <printOptions horizontalCentered="1"/>
  <pageMargins left="0.7" right="0.7" top="0.75" bottom="0.75" header="0.3" footer="0.3"/>
  <pageSetup scale="83" orientation="landscape" r:id="rId1"/>
  <headerFooter>
    <oddFooter>&amp;C_x000D_&amp;1#&amp;"Calibri"&amp;10&amp;K0000FF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8"/>
  <sheetViews>
    <sheetView showGridLines="0" zoomScale="85" zoomScaleNormal="85" workbookViewId="0">
      <selection activeCell="E5" sqref="E5"/>
    </sheetView>
  </sheetViews>
  <sheetFormatPr defaultColWidth="8.7109375" defaultRowHeight="15" x14ac:dyDescent="0.25"/>
  <cols>
    <col min="1" max="1" width="8.7109375" style="2"/>
    <col min="2" max="2" width="5.42578125" style="45" customWidth="1"/>
    <col min="3" max="3" width="56.28515625" style="1" customWidth="1"/>
    <col min="4" max="4" width="4.5703125" style="3" customWidth="1"/>
    <col min="5" max="5" width="17.7109375" style="1" customWidth="1"/>
    <col min="6" max="6" width="10.42578125" style="2" bestFit="1" customWidth="1"/>
    <col min="7" max="7" width="4.42578125" style="2" bestFit="1" customWidth="1"/>
    <col min="8" max="8" width="10.42578125" style="2" customWidth="1"/>
    <col min="9" max="9" width="5.28515625" style="2" bestFit="1" customWidth="1"/>
    <col min="10" max="10" width="12.28515625" style="2" customWidth="1"/>
    <col min="11" max="11" width="3.5703125" style="2" bestFit="1" customWidth="1"/>
    <col min="12" max="12" width="9.7109375" style="2" bestFit="1" customWidth="1"/>
    <col min="13" max="13" width="3.5703125" style="2" bestFit="1" customWidth="1"/>
    <col min="14" max="16384" width="8.7109375" style="2"/>
  </cols>
  <sheetData>
    <row r="1" spans="3:13" ht="15.75" thickBot="1" x14ac:dyDescent="0.3"/>
    <row r="2" spans="3:13" x14ac:dyDescent="0.25">
      <c r="C2" s="29" t="s">
        <v>0</v>
      </c>
      <c r="D2" s="30"/>
      <c r="E2" s="31"/>
      <c r="F2" s="32"/>
      <c r="G2" s="32"/>
      <c r="H2" s="32"/>
      <c r="I2" s="32"/>
      <c r="J2" s="32"/>
      <c r="K2" s="32"/>
      <c r="L2" s="32"/>
      <c r="M2" s="33"/>
    </row>
    <row r="3" spans="3:13" x14ac:dyDescent="0.25">
      <c r="C3" s="34" t="s">
        <v>2</v>
      </c>
      <c r="D3" s="6" t="s">
        <v>14</v>
      </c>
      <c r="E3" s="7">
        <v>5000000</v>
      </c>
      <c r="F3" s="12"/>
      <c r="G3" s="12"/>
      <c r="H3" s="12"/>
      <c r="I3" s="12"/>
      <c r="J3" s="12"/>
      <c r="K3" s="12"/>
      <c r="L3" s="12"/>
      <c r="M3" s="35"/>
    </row>
    <row r="4" spans="3:13" x14ac:dyDescent="0.25">
      <c r="C4" s="34" t="s">
        <v>1</v>
      </c>
      <c r="D4" s="6" t="s">
        <v>15</v>
      </c>
      <c r="E4" s="8">
        <v>0.01</v>
      </c>
      <c r="F4" s="12"/>
      <c r="G4" s="12"/>
      <c r="H4" s="12"/>
      <c r="I4" s="12"/>
      <c r="J4" s="12"/>
      <c r="K4" s="12"/>
      <c r="L4" s="12"/>
      <c r="M4" s="35"/>
    </row>
    <row r="5" spans="3:13" x14ac:dyDescent="0.25">
      <c r="C5" s="34" t="str">
        <f>'One Year-Fixed Fees'!C5</f>
        <v>Custody Charges</v>
      </c>
      <c r="D5" s="6" t="s">
        <v>16</v>
      </c>
      <c r="E5" s="178">
        <f>'One Year-Fixed Fees'!E5</f>
        <v>1E-3</v>
      </c>
      <c r="F5" s="14"/>
      <c r="G5" s="12"/>
      <c r="H5" s="12"/>
      <c r="I5" s="12"/>
      <c r="J5" s="12"/>
      <c r="K5" s="12"/>
      <c r="L5" s="12"/>
      <c r="M5" s="35"/>
    </row>
    <row r="6" spans="3:13" x14ac:dyDescent="0.25">
      <c r="C6" s="34" t="s">
        <v>36</v>
      </c>
      <c r="D6" s="6" t="s">
        <v>38</v>
      </c>
      <c r="E6" s="8">
        <v>0.1</v>
      </c>
      <c r="F6" s="12"/>
      <c r="G6" s="12"/>
      <c r="H6" s="12"/>
      <c r="I6" s="12"/>
      <c r="J6" s="12"/>
      <c r="K6" s="12"/>
      <c r="L6" s="12"/>
      <c r="M6" s="35"/>
    </row>
    <row r="7" spans="3:13" x14ac:dyDescent="0.25">
      <c r="C7" s="34" t="s">
        <v>37</v>
      </c>
      <c r="D7" s="6" t="s">
        <v>39</v>
      </c>
      <c r="E7" s="8">
        <v>0.1</v>
      </c>
      <c r="F7" s="12"/>
      <c r="G7" s="12"/>
      <c r="H7" s="12"/>
      <c r="I7" s="12"/>
      <c r="J7" s="12"/>
      <c r="K7" s="12"/>
      <c r="L7" s="12"/>
      <c r="M7" s="35"/>
    </row>
    <row r="8" spans="3:13" x14ac:dyDescent="0.25">
      <c r="C8" s="34" t="s">
        <v>53</v>
      </c>
      <c r="D8" s="6" t="s">
        <v>62</v>
      </c>
      <c r="E8" s="8">
        <f>'One Year-Fixed Fees'!E6</f>
        <v>1E-3</v>
      </c>
      <c r="F8" s="14"/>
      <c r="G8" s="12"/>
      <c r="H8" s="12"/>
      <c r="I8" s="12"/>
      <c r="J8" s="12"/>
      <c r="K8" s="12"/>
      <c r="L8" s="12"/>
      <c r="M8" s="35"/>
    </row>
    <row r="9" spans="3:13" ht="15.75" thickBot="1" x14ac:dyDescent="0.3">
      <c r="C9" s="34"/>
      <c r="D9" s="6"/>
      <c r="E9" s="5"/>
      <c r="F9" s="64"/>
      <c r="G9" s="28"/>
      <c r="H9" s="12"/>
      <c r="I9" s="12"/>
      <c r="J9" s="12"/>
      <c r="K9" s="12"/>
      <c r="L9" s="12"/>
      <c r="M9" s="35"/>
    </row>
    <row r="10" spans="3:13" ht="15.75" thickBot="1" x14ac:dyDescent="0.3">
      <c r="C10" s="117" t="s">
        <v>76</v>
      </c>
      <c r="D10" s="118"/>
      <c r="E10" s="119"/>
      <c r="F10" s="127" t="s">
        <v>11</v>
      </c>
      <c r="G10" s="128"/>
      <c r="H10" s="127" t="s">
        <v>12</v>
      </c>
      <c r="I10" s="128"/>
      <c r="J10" s="127" t="s">
        <v>13</v>
      </c>
      <c r="K10" s="128"/>
      <c r="L10" s="12"/>
      <c r="M10" s="35"/>
    </row>
    <row r="11" spans="3:13" x14ac:dyDescent="0.25">
      <c r="C11" s="117"/>
      <c r="D11" s="118"/>
      <c r="E11" s="118"/>
      <c r="F11" s="65" t="s">
        <v>3</v>
      </c>
      <c r="G11" s="66">
        <v>0.2</v>
      </c>
      <c r="H11" s="9" t="s">
        <v>4</v>
      </c>
      <c r="I11" s="10">
        <v>-0.2</v>
      </c>
      <c r="J11" s="9" t="s">
        <v>5</v>
      </c>
      <c r="K11" s="10">
        <v>0</v>
      </c>
      <c r="L11" s="12"/>
      <c r="M11" s="35"/>
    </row>
    <row r="12" spans="3:13" x14ac:dyDescent="0.25">
      <c r="C12" s="34" t="s">
        <v>10</v>
      </c>
      <c r="D12" s="6" t="s">
        <v>17</v>
      </c>
      <c r="E12" s="11" t="s">
        <v>27</v>
      </c>
      <c r="F12" s="107">
        <f>+$E$3</f>
        <v>5000000</v>
      </c>
      <c r="G12" s="107"/>
      <c r="H12" s="107">
        <f>+$E$3</f>
        <v>5000000</v>
      </c>
      <c r="I12" s="107"/>
      <c r="J12" s="107">
        <f>+$E$3</f>
        <v>5000000</v>
      </c>
      <c r="K12" s="107"/>
      <c r="L12" s="12"/>
      <c r="M12" s="35"/>
    </row>
    <row r="13" spans="3:13" x14ac:dyDescent="0.25">
      <c r="C13" s="34" t="s">
        <v>31</v>
      </c>
      <c r="D13" s="6" t="s">
        <v>18</v>
      </c>
      <c r="E13" s="11" t="s">
        <v>28</v>
      </c>
      <c r="F13" s="107">
        <f>F12*G11</f>
        <v>1000000</v>
      </c>
      <c r="G13" s="107"/>
      <c r="H13" s="107">
        <f>H12*I11</f>
        <v>-1000000</v>
      </c>
      <c r="I13" s="107"/>
      <c r="J13" s="112">
        <f>J12*K11</f>
        <v>0</v>
      </c>
      <c r="K13" s="112"/>
      <c r="L13" s="12"/>
      <c r="M13" s="35"/>
    </row>
    <row r="14" spans="3:13" x14ac:dyDescent="0.25">
      <c r="C14" s="34" t="s">
        <v>6</v>
      </c>
      <c r="D14" s="6" t="s">
        <v>19</v>
      </c>
      <c r="E14" s="11" t="s">
        <v>29</v>
      </c>
      <c r="F14" s="107">
        <f>F12+F13</f>
        <v>6000000</v>
      </c>
      <c r="G14" s="107"/>
      <c r="H14" s="107">
        <f>H12+H13</f>
        <v>4000000</v>
      </c>
      <c r="I14" s="107"/>
      <c r="J14" s="107">
        <f>J12+J13</f>
        <v>5000000</v>
      </c>
      <c r="K14" s="107"/>
      <c r="L14" s="12"/>
      <c r="M14" s="35"/>
    </row>
    <row r="15" spans="3:13" x14ac:dyDescent="0.25">
      <c r="C15" s="108"/>
      <c r="D15" s="109"/>
      <c r="E15" s="109"/>
      <c r="F15" s="109"/>
      <c r="G15" s="109"/>
      <c r="H15" s="109"/>
      <c r="I15" s="109"/>
      <c r="J15" s="109"/>
      <c r="K15" s="109"/>
      <c r="L15" s="12"/>
      <c r="M15" s="35"/>
    </row>
    <row r="16" spans="3:13" x14ac:dyDescent="0.25">
      <c r="C16" s="34" t="s">
        <v>60</v>
      </c>
      <c r="D16" s="6" t="s">
        <v>20</v>
      </c>
      <c r="E16" s="11" t="s">
        <v>30</v>
      </c>
      <c r="F16" s="115">
        <f>(F12+F14)/2</f>
        <v>5500000</v>
      </c>
      <c r="G16" s="115"/>
      <c r="H16" s="115">
        <f>(H12+H14)/2</f>
        <v>4500000</v>
      </c>
      <c r="I16" s="115"/>
      <c r="J16" s="115">
        <f>(J12+J14)/2</f>
        <v>5000000</v>
      </c>
      <c r="K16" s="115"/>
      <c r="L16" s="12"/>
      <c r="M16" s="35"/>
    </row>
    <row r="17" spans="3:13" x14ac:dyDescent="0.25">
      <c r="C17" s="108"/>
      <c r="D17" s="109"/>
      <c r="E17" s="109"/>
      <c r="F17" s="109"/>
      <c r="G17" s="109"/>
      <c r="H17" s="109"/>
      <c r="I17" s="109"/>
      <c r="J17" s="109"/>
      <c r="K17" s="109"/>
      <c r="L17" s="12"/>
      <c r="M17" s="35"/>
    </row>
    <row r="18" spans="3:13" x14ac:dyDescent="0.25">
      <c r="C18" s="34" t="s">
        <v>32</v>
      </c>
      <c r="D18" s="6" t="s">
        <v>21</v>
      </c>
      <c r="E18" s="11" t="s">
        <v>52</v>
      </c>
      <c r="F18" s="107">
        <f>+F16*-$E$5</f>
        <v>-5500</v>
      </c>
      <c r="G18" s="107"/>
      <c r="H18" s="107">
        <f t="shared" ref="H18" si="0">+H16*-$E$5</f>
        <v>-4500</v>
      </c>
      <c r="I18" s="107"/>
      <c r="J18" s="107">
        <f t="shared" ref="J18" si="1">+J16*-$E$5</f>
        <v>-5000</v>
      </c>
      <c r="K18" s="107"/>
      <c r="L18" s="12"/>
      <c r="M18" s="35"/>
    </row>
    <row r="19" spans="3:13" x14ac:dyDescent="0.25">
      <c r="C19" s="34" t="s">
        <v>53</v>
      </c>
      <c r="D19" s="6" t="s">
        <v>22</v>
      </c>
      <c r="E19" s="11" t="s">
        <v>63</v>
      </c>
      <c r="F19" s="107">
        <f>+F16*-$E$8</f>
        <v>-5500</v>
      </c>
      <c r="G19" s="107"/>
      <c r="H19" s="107">
        <f t="shared" ref="H19" si="2">+H16*-$E$8</f>
        <v>-4500</v>
      </c>
      <c r="I19" s="107"/>
      <c r="J19" s="107">
        <f t="shared" ref="J19" si="3">+J16*-$E$8</f>
        <v>-5000</v>
      </c>
      <c r="K19" s="107"/>
      <c r="L19" s="12"/>
      <c r="M19" s="35"/>
    </row>
    <row r="20" spans="3:13" x14ac:dyDescent="0.25">
      <c r="C20" s="34" t="s">
        <v>33</v>
      </c>
      <c r="D20" s="6" t="s">
        <v>23</v>
      </c>
      <c r="E20" s="5" t="s">
        <v>55</v>
      </c>
      <c r="F20" s="107">
        <f>+(F16+F18+F19)*-$E$4</f>
        <v>-54890</v>
      </c>
      <c r="G20" s="107"/>
      <c r="H20" s="107">
        <f t="shared" ref="H20" si="4">+(H16+H18+H19)*-$E$4</f>
        <v>-44910</v>
      </c>
      <c r="I20" s="107"/>
      <c r="J20" s="107">
        <f t="shared" ref="J20" si="5">+(J16+J18+J19)*-$E$4</f>
        <v>-49900</v>
      </c>
      <c r="K20" s="107"/>
      <c r="L20" s="12"/>
      <c r="M20" s="35"/>
    </row>
    <row r="21" spans="3:13" x14ac:dyDescent="0.25">
      <c r="C21" s="34" t="s">
        <v>66</v>
      </c>
      <c r="D21" s="6" t="s">
        <v>24</v>
      </c>
      <c r="E21" s="5" t="s">
        <v>56</v>
      </c>
      <c r="F21" s="107">
        <f>+F18+F20+F19</f>
        <v>-65890</v>
      </c>
      <c r="G21" s="107"/>
      <c r="H21" s="107">
        <f t="shared" ref="H21" si="6">+H18+H20+H19</f>
        <v>-53910</v>
      </c>
      <c r="I21" s="107"/>
      <c r="J21" s="107">
        <f t="shared" ref="J21" si="7">+J18+J20+J19</f>
        <v>-59900</v>
      </c>
      <c r="K21" s="107"/>
      <c r="L21" s="12"/>
      <c r="M21" s="35"/>
    </row>
    <row r="22" spans="3:13" x14ac:dyDescent="0.25">
      <c r="C22" s="108"/>
      <c r="D22" s="109"/>
      <c r="E22" s="109"/>
      <c r="F22" s="109"/>
      <c r="G22" s="109"/>
      <c r="H22" s="109"/>
      <c r="I22" s="109"/>
      <c r="J22" s="109"/>
      <c r="K22" s="109"/>
      <c r="L22" s="12"/>
      <c r="M22" s="35"/>
    </row>
    <row r="23" spans="3:13" x14ac:dyDescent="0.25">
      <c r="C23" s="34" t="s">
        <v>40</v>
      </c>
      <c r="D23" s="6" t="s">
        <v>25</v>
      </c>
      <c r="E23" s="5" t="s">
        <v>64</v>
      </c>
      <c r="F23" s="107">
        <f>F14+F21</f>
        <v>5934110</v>
      </c>
      <c r="G23" s="107"/>
      <c r="H23" s="107">
        <f t="shared" ref="H23" si="8">H14+H21</f>
        <v>3946090</v>
      </c>
      <c r="I23" s="107"/>
      <c r="J23" s="107">
        <f t="shared" ref="J23" si="9">J14+J21</f>
        <v>4940100</v>
      </c>
      <c r="K23" s="107"/>
      <c r="L23" s="12"/>
      <c r="M23" s="35"/>
    </row>
    <row r="24" spans="3:13" ht="45" x14ac:dyDescent="0.25">
      <c r="C24" s="34" t="s">
        <v>68</v>
      </c>
      <c r="D24" s="6" t="s">
        <v>26</v>
      </c>
      <c r="E24" s="5"/>
      <c r="F24" s="107">
        <f>F12</f>
        <v>5000000</v>
      </c>
      <c r="G24" s="107"/>
      <c r="H24" s="107">
        <f t="shared" ref="H24" si="10">H12</f>
        <v>5000000</v>
      </c>
      <c r="I24" s="107"/>
      <c r="J24" s="107">
        <f t="shared" ref="J24" si="11">J12</f>
        <v>5000000</v>
      </c>
      <c r="K24" s="107"/>
      <c r="L24" s="12"/>
      <c r="M24" s="35"/>
    </row>
    <row r="25" spans="3:13" x14ac:dyDescent="0.25">
      <c r="C25" s="37" t="s">
        <v>69</v>
      </c>
      <c r="D25" s="6" t="s">
        <v>42</v>
      </c>
      <c r="E25" s="13" t="s">
        <v>67</v>
      </c>
      <c r="F25" s="107">
        <f>(F24*$E$7)</f>
        <v>500000</v>
      </c>
      <c r="G25" s="107"/>
      <c r="H25" s="107">
        <f>(H24*$E$7)</f>
        <v>500000</v>
      </c>
      <c r="I25" s="107"/>
      <c r="J25" s="107">
        <f>(J24*$E$7)</f>
        <v>500000</v>
      </c>
      <c r="K25" s="107"/>
      <c r="L25" s="12"/>
      <c r="M25" s="35"/>
    </row>
    <row r="26" spans="3:13" ht="45" x14ac:dyDescent="0.25">
      <c r="C26" s="34" t="s">
        <v>70</v>
      </c>
      <c r="D26" s="6" t="s">
        <v>43</v>
      </c>
      <c r="E26" s="5" t="s">
        <v>71</v>
      </c>
      <c r="F26" s="107" t="str">
        <f>IF(F23&gt;(F24+F25),("Yes"),("No Pfee"))</f>
        <v>Yes</v>
      </c>
      <c r="G26" s="107"/>
      <c r="H26" s="107" t="str">
        <f>IF(H23&gt;(H24+H25),("Yes"),("No Pfee"))</f>
        <v>No Pfee</v>
      </c>
      <c r="I26" s="107"/>
      <c r="J26" s="107" t="str">
        <f>IF(J23&gt;(J24+J25),("Yes"),("No Pfee"))</f>
        <v>No Pfee</v>
      </c>
      <c r="K26" s="107"/>
      <c r="L26" s="12"/>
      <c r="M26" s="35"/>
    </row>
    <row r="27" spans="3:13" x14ac:dyDescent="0.25">
      <c r="C27" s="125" t="s">
        <v>41</v>
      </c>
      <c r="D27" s="126"/>
      <c r="E27" s="126"/>
      <c r="F27" s="126"/>
      <c r="G27" s="126"/>
      <c r="H27" s="126"/>
      <c r="I27" s="126"/>
      <c r="J27" s="126"/>
      <c r="K27" s="126"/>
      <c r="L27" s="12"/>
      <c r="M27" s="35"/>
    </row>
    <row r="28" spans="3:13" x14ac:dyDescent="0.25">
      <c r="C28" s="34" t="s">
        <v>50</v>
      </c>
      <c r="D28" s="6" t="s">
        <v>44</v>
      </c>
      <c r="E28" s="5" t="s">
        <v>72</v>
      </c>
      <c r="F28" s="107">
        <f>+IF(F26="Yes",(F23-F24-F25),(0))</f>
        <v>434110</v>
      </c>
      <c r="G28" s="107"/>
      <c r="H28" s="107">
        <f>+IF(H26="Yes",(H23-H24-H25),(0))</f>
        <v>0</v>
      </c>
      <c r="I28" s="107"/>
      <c r="J28" s="107">
        <f>+IF(J26="Yes",(J23-J24-J25),(0))</f>
        <v>0</v>
      </c>
      <c r="K28" s="107"/>
      <c r="L28" s="12"/>
      <c r="M28" s="35"/>
    </row>
    <row r="29" spans="3:13" x14ac:dyDescent="0.25">
      <c r="C29" s="37" t="s">
        <v>45</v>
      </c>
      <c r="D29" s="6" t="s">
        <v>46</v>
      </c>
      <c r="E29" s="13" t="s">
        <v>73</v>
      </c>
      <c r="F29" s="107">
        <f>+F28*-$E$6</f>
        <v>-43411</v>
      </c>
      <c r="G29" s="107"/>
      <c r="H29" s="107">
        <f>+H28*-$E$6</f>
        <v>0</v>
      </c>
      <c r="I29" s="107"/>
      <c r="J29" s="107">
        <f>+J28*-$E$6</f>
        <v>0</v>
      </c>
      <c r="K29" s="107"/>
      <c r="L29" s="12"/>
      <c r="M29" s="35"/>
    </row>
    <row r="30" spans="3:13" x14ac:dyDescent="0.25">
      <c r="C30" s="36"/>
      <c r="D30" s="6"/>
      <c r="E30" s="6"/>
      <c r="F30" s="6"/>
      <c r="G30" s="6"/>
      <c r="H30" s="6"/>
      <c r="I30" s="6"/>
      <c r="J30" s="6"/>
      <c r="K30" s="6"/>
      <c r="L30" s="12"/>
      <c r="M30" s="35"/>
    </row>
    <row r="31" spans="3:13" ht="30" x14ac:dyDescent="0.25">
      <c r="C31" s="34" t="s">
        <v>51</v>
      </c>
      <c r="D31" s="6" t="s">
        <v>47</v>
      </c>
      <c r="E31" s="5" t="s">
        <v>74</v>
      </c>
      <c r="F31" s="107">
        <f>+F23+F29</f>
        <v>5890699</v>
      </c>
      <c r="G31" s="107"/>
      <c r="H31" s="107">
        <f>+H23+H29</f>
        <v>3946090</v>
      </c>
      <c r="I31" s="107"/>
      <c r="J31" s="107">
        <f>+J23+J29</f>
        <v>4940100</v>
      </c>
      <c r="K31" s="107"/>
      <c r="L31" s="12"/>
      <c r="M31" s="35"/>
    </row>
    <row r="32" spans="3:13" x14ac:dyDescent="0.25">
      <c r="C32" s="34" t="s">
        <v>9</v>
      </c>
      <c r="D32" s="6" t="s">
        <v>49</v>
      </c>
      <c r="E32" s="5" t="s">
        <v>75</v>
      </c>
      <c r="F32" s="111">
        <f>+F31/F12-1</f>
        <v>0.17813980000000007</v>
      </c>
      <c r="G32" s="111"/>
      <c r="H32" s="111">
        <f>+H31/H12-1</f>
        <v>-0.21078200000000002</v>
      </c>
      <c r="I32" s="111"/>
      <c r="J32" s="111">
        <f>+J31/J12-1</f>
        <v>-1.1979999999999991E-2</v>
      </c>
      <c r="K32" s="111"/>
      <c r="L32" s="12"/>
      <c r="M32" s="35"/>
    </row>
    <row r="33" spans="2:13" x14ac:dyDescent="0.25">
      <c r="C33" s="36"/>
      <c r="D33" s="6"/>
      <c r="E33" s="6"/>
      <c r="F33" s="6"/>
      <c r="G33" s="6"/>
      <c r="H33" s="6"/>
      <c r="I33" s="6"/>
      <c r="J33" s="6"/>
      <c r="K33" s="6"/>
      <c r="L33" s="12"/>
      <c r="M33" s="35"/>
    </row>
    <row r="34" spans="2:13" x14ac:dyDescent="0.25">
      <c r="C34" s="34" t="s">
        <v>112</v>
      </c>
      <c r="D34" s="6" t="s">
        <v>77</v>
      </c>
      <c r="E34" s="5" t="s">
        <v>83</v>
      </c>
      <c r="F34" s="107">
        <f>+MAX((F24+F25),(F31-F29))</f>
        <v>5934110</v>
      </c>
      <c r="G34" s="107"/>
      <c r="H34" s="107">
        <f>+MAX((H24+H25),(H31-H29))</f>
        <v>5500000</v>
      </c>
      <c r="I34" s="107"/>
      <c r="J34" s="107">
        <f>+MAX((J24+J25),(J31-J29))</f>
        <v>5500000</v>
      </c>
      <c r="K34" s="107"/>
      <c r="L34" s="12"/>
      <c r="M34" s="35"/>
    </row>
    <row r="35" spans="2:13" x14ac:dyDescent="0.25">
      <c r="C35" s="34"/>
      <c r="D35" s="6"/>
      <c r="E35" s="5"/>
      <c r="F35" s="12"/>
      <c r="G35" s="12"/>
      <c r="H35" s="12"/>
      <c r="I35" s="12"/>
      <c r="J35" s="12"/>
      <c r="K35" s="12"/>
      <c r="L35" s="12"/>
      <c r="M35" s="35"/>
    </row>
    <row r="36" spans="2:13" ht="15.75" thickBot="1" x14ac:dyDescent="0.3">
      <c r="B36" s="46"/>
      <c r="C36" s="60" t="s">
        <v>84</v>
      </c>
      <c r="D36" s="61"/>
      <c r="E36" s="62"/>
      <c r="F36" s="62"/>
      <c r="G36" s="62"/>
      <c r="H36" s="62"/>
      <c r="I36" s="62"/>
      <c r="J36" s="62"/>
      <c r="K36" s="62"/>
      <c r="L36" s="62"/>
      <c r="M36" s="63"/>
    </row>
    <row r="37" spans="2:13" ht="34.5" customHeight="1" thickBot="1" x14ac:dyDescent="0.3">
      <c r="B37" s="47">
        <v>1</v>
      </c>
      <c r="C37" s="98" t="s">
        <v>110</v>
      </c>
      <c r="D37" s="99"/>
      <c r="E37" s="99"/>
      <c r="F37" s="99"/>
      <c r="G37" s="99"/>
      <c r="H37" s="99"/>
      <c r="I37" s="99"/>
      <c r="J37" s="99"/>
      <c r="K37" s="99"/>
      <c r="L37" s="99"/>
      <c r="M37" s="100"/>
    </row>
    <row r="38" spans="2:13" ht="33.75" customHeight="1" thickBot="1" x14ac:dyDescent="0.3">
      <c r="B38" s="47">
        <f t="shared" ref="B38:B47" si="12">+B37+1</f>
        <v>2</v>
      </c>
      <c r="C38" s="98" t="s">
        <v>58</v>
      </c>
      <c r="D38" s="99"/>
      <c r="E38" s="99"/>
      <c r="F38" s="99"/>
      <c r="G38" s="99"/>
      <c r="H38" s="99"/>
      <c r="I38" s="99"/>
      <c r="J38" s="99"/>
      <c r="K38" s="99"/>
      <c r="L38" s="99"/>
      <c r="M38" s="100"/>
    </row>
    <row r="39" spans="2:13" ht="13.5" customHeight="1" thickBot="1" x14ac:dyDescent="0.3">
      <c r="B39" s="47">
        <f t="shared" si="12"/>
        <v>3</v>
      </c>
      <c r="C39" s="98" t="s">
        <v>57</v>
      </c>
      <c r="D39" s="99"/>
      <c r="E39" s="99"/>
      <c r="F39" s="99"/>
      <c r="G39" s="99"/>
      <c r="H39" s="99"/>
      <c r="I39" s="99"/>
      <c r="J39" s="99"/>
      <c r="K39" s="99"/>
      <c r="L39" s="99"/>
      <c r="M39" s="100"/>
    </row>
    <row r="40" spans="2:13" ht="35.25" customHeight="1" thickBot="1" x14ac:dyDescent="0.3">
      <c r="B40" s="47">
        <f t="shared" si="12"/>
        <v>4</v>
      </c>
      <c r="C40" s="98" t="s">
        <v>35</v>
      </c>
      <c r="D40" s="99"/>
      <c r="E40" s="99"/>
      <c r="F40" s="99"/>
      <c r="G40" s="99"/>
      <c r="H40" s="99"/>
      <c r="I40" s="99"/>
      <c r="J40" s="99"/>
      <c r="K40" s="99"/>
      <c r="L40" s="99"/>
      <c r="M40" s="100"/>
    </row>
    <row r="41" spans="2:13" ht="33" customHeight="1" thickBot="1" x14ac:dyDescent="0.3">
      <c r="B41" s="47">
        <f t="shared" si="12"/>
        <v>5</v>
      </c>
      <c r="C41" s="98" t="s">
        <v>59</v>
      </c>
      <c r="D41" s="99"/>
      <c r="E41" s="99"/>
      <c r="F41" s="99"/>
      <c r="G41" s="99"/>
      <c r="H41" s="99"/>
      <c r="I41" s="99"/>
      <c r="J41" s="99"/>
      <c r="K41" s="99"/>
      <c r="L41" s="99"/>
      <c r="M41" s="100"/>
    </row>
    <row r="42" spans="2:13" ht="15.75" thickBot="1" x14ac:dyDescent="0.3">
      <c r="B42" s="47">
        <f t="shared" si="12"/>
        <v>6</v>
      </c>
      <c r="C42" s="98" t="s">
        <v>48</v>
      </c>
      <c r="D42" s="99"/>
      <c r="E42" s="99"/>
      <c r="F42" s="99"/>
      <c r="G42" s="99"/>
      <c r="H42" s="99"/>
      <c r="I42" s="99"/>
      <c r="J42" s="99"/>
      <c r="K42" s="99"/>
      <c r="L42" s="99"/>
      <c r="M42" s="100"/>
    </row>
    <row r="43" spans="2:13" ht="45.75" customHeight="1" thickBot="1" x14ac:dyDescent="0.3">
      <c r="B43" s="47">
        <f t="shared" si="12"/>
        <v>7</v>
      </c>
      <c r="C43" s="98" t="s">
        <v>99</v>
      </c>
      <c r="D43" s="99"/>
      <c r="E43" s="99"/>
      <c r="F43" s="99"/>
      <c r="G43" s="99"/>
      <c r="H43" s="99"/>
      <c r="I43" s="99"/>
      <c r="J43" s="99"/>
      <c r="K43" s="99"/>
      <c r="L43" s="99"/>
      <c r="M43" s="100"/>
    </row>
    <row r="44" spans="2:13" ht="48" customHeight="1" thickBot="1" x14ac:dyDescent="0.3">
      <c r="B44" s="47">
        <f t="shared" si="12"/>
        <v>8</v>
      </c>
      <c r="C44" s="98" t="s">
        <v>98</v>
      </c>
      <c r="D44" s="99"/>
      <c r="E44" s="99"/>
      <c r="F44" s="99"/>
      <c r="G44" s="99"/>
      <c r="H44" s="99"/>
      <c r="I44" s="99"/>
      <c r="J44" s="99"/>
      <c r="K44" s="99"/>
      <c r="L44" s="99"/>
      <c r="M44" s="100"/>
    </row>
    <row r="45" spans="2:13" ht="15" customHeight="1" thickBot="1" x14ac:dyDescent="0.3">
      <c r="B45" s="47">
        <f t="shared" si="12"/>
        <v>9</v>
      </c>
      <c r="C45" s="122" t="s">
        <v>79</v>
      </c>
      <c r="D45" s="123"/>
      <c r="E45" s="123"/>
      <c r="F45" s="123"/>
      <c r="G45" s="123"/>
      <c r="H45" s="123"/>
      <c r="I45" s="123"/>
      <c r="J45" s="123"/>
      <c r="K45" s="123"/>
      <c r="L45" s="123"/>
      <c r="M45" s="124"/>
    </row>
    <row r="46" spans="2:13" ht="15" customHeight="1" thickBot="1" x14ac:dyDescent="0.3">
      <c r="B46" s="47">
        <f t="shared" si="12"/>
        <v>10</v>
      </c>
      <c r="C46" s="122" t="s">
        <v>82</v>
      </c>
      <c r="D46" s="123"/>
      <c r="E46" s="123"/>
      <c r="F46" s="123"/>
      <c r="G46" s="123"/>
      <c r="H46" s="123"/>
      <c r="I46" s="123"/>
      <c r="J46" s="123"/>
      <c r="K46" s="123"/>
      <c r="L46" s="123"/>
      <c r="M46" s="124"/>
    </row>
    <row r="47" spans="2:13" ht="15" customHeight="1" thickBot="1" x14ac:dyDescent="0.3">
      <c r="B47" s="47">
        <f t="shared" si="12"/>
        <v>11</v>
      </c>
      <c r="C47" s="122" t="s">
        <v>61</v>
      </c>
      <c r="D47" s="123"/>
      <c r="E47" s="123"/>
      <c r="F47" s="123"/>
      <c r="G47" s="123"/>
      <c r="H47" s="123"/>
      <c r="I47" s="123"/>
      <c r="J47" s="123"/>
      <c r="K47" s="123"/>
      <c r="L47" s="123"/>
      <c r="M47" s="124"/>
    </row>
    <row r="48" spans="2:13" ht="15" customHeight="1" thickBot="1" x14ac:dyDescent="0.3">
      <c r="B48" s="47">
        <v>12</v>
      </c>
      <c r="C48" s="122" t="s">
        <v>100</v>
      </c>
      <c r="D48" s="123"/>
      <c r="E48" s="123"/>
      <c r="F48" s="123"/>
      <c r="G48" s="123"/>
      <c r="H48" s="123"/>
      <c r="I48" s="123"/>
      <c r="J48" s="123"/>
      <c r="K48" s="123"/>
      <c r="L48" s="123"/>
      <c r="M48" s="124"/>
    </row>
  </sheetData>
  <mergeCells count="71">
    <mergeCell ref="H12:I12"/>
    <mergeCell ref="H13:I13"/>
    <mergeCell ref="F14:G14"/>
    <mergeCell ref="H20:I20"/>
    <mergeCell ref="F12:G12"/>
    <mergeCell ref="F13:G13"/>
    <mergeCell ref="F18:G18"/>
    <mergeCell ref="F20:G20"/>
    <mergeCell ref="F16:G16"/>
    <mergeCell ref="C15:K15"/>
    <mergeCell ref="C17:K17"/>
    <mergeCell ref="F19:G19"/>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27:K27"/>
    <mergeCell ref="F28:G28"/>
    <mergeCell ref="H28:I28"/>
    <mergeCell ref="J28:K28"/>
    <mergeCell ref="F25:G25"/>
    <mergeCell ref="H25:I25"/>
    <mergeCell ref="J25:K25"/>
    <mergeCell ref="H26:I26"/>
    <mergeCell ref="J26:K26"/>
    <mergeCell ref="C37:M37"/>
    <mergeCell ref="C38:M38"/>
    <mergeCell ref="C40:M40"/>
    <mergeCell ref="C39:M39"/>
    <mergeCell ref="F29:G29"/>
    <mergeCell ref="H29:I29"/>
    <mergeCell ref="J29:K29"/>
    <mergeCell ref="F34:G34"/>
    <mergeCell ref="H34:I34"/>
    <mergeCell ref="J34:K34"/>
    <mergeCell ref="C48:M48"/>
    <mergeCell ref="C46:M46"/>
    <mergeCell ref="C47:M47"/>
    <mergeCell ref="C41:M41"/>
    <mergeCell ref="C42:M42"/>
    <mergeCell ref="C43:M43"/>
    <mergeCell ref="C44:M44"/>
    <mergeCell ref="C45:M45"/>
  </mergeCells>
  <printOptions horizontalCentered="1"/>
  <pageMargins left="0.7" right="0.7" top="0.75" bottom="0.75" header="0.3" footer="0.3"/>
  <pageSetup scale="59" orientation="portrait" r:id="rId1"/>
  <headerFooter>
    <oddFooter>&amp;C_x000D_&amp;1#&amp;"Calibri"&amp;10&amp;K0000FF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8"/>
  <sheetViews>
    <sheetView showGridLines="0" zoomScale="85" zoomScaleNormal="85" workbookViewId="0">
      <selection activeCell="E8" sqref="E8"/>
    </sheetView>
  </sheetViews>
  <sheetFormatPr defaultColWidth="8.7109375" defaultRowHeight="15" x14ac:dyDescent="0.25"/>
  <cols>
    <col min="1" max="1" width="8.7109375" style="2"/>
    <col min="2" max="2" width="5.42578125" style="45" customWidth="1"/>
    <col min="3" max="3" width="51.42578125" style="1" customWidth="1"/>
    <col min="4" max="4" width="4.5703125" style="3" customWidth="1"/>
    <col min="5" max="5" width="17.7109375" style="1" customWidth="1"/>
    <col min="6" max="6" width="10.42578125" style="2" bestFit="1" customWidth="1"/>
    <col min="7" max="7" width="4.42578125" style="2" bestFit="1" customWidth="1"/>
    <col min="8" max="8" width="8" style="2" bestFit="1" customWidth="1"/>
    <col min="9" max="9" width="5.28515625" style="2" bestFit="1" customWidth="1"/>
    <col min="10" max="10" width="13.28515625" style="2" customWidth="1"/>
    <col min="11" max="11" width="6.28515625" style="2" customWidth="1"/>
    <col min="12" max="12" width="9.7109375" style="2" bestFit="1" customWidth="1"/>
    <col min="13" max="13" width="3.5703125" style="2" bestFit="1" customWidth="1"/>
    <col min="14" max="16384" width="8.7109375" style="2"/>
  </cols>
  <sheetData>
    <row r="1" spans="3:13" ht="15.75" thickBot="1" x14ac:dyDescent="0.3"/>
    <row r="2" spans="3:13" x14ac:dyDescent="0.25">
      <c r="C2" s="29" t="s">
        <v>0</v>
      </c>
      <c r="D2" s="30"/>
      <c r="E2" s="31"/>
      <c r="F2" s="38"/>
      <c r="G2" s="38"/>
      <c r="H2" s="38"/>
      <c r="I2" s="38"/>
      <c r="J2" s="38"/>
      <c r="K2" s="38"/>
      <c r="L2" s="38"/>
      <c r="M2" s="39"/>
    </row>
    <row r="3" spans="3:13" x14ac:dyDescent="0.25">
      <c r="C3" s="34" t="s">
        <v>2</v>
      </c>
      <c r="D3" s="6" t="s">
        <v>14</v>
      </c>
      <c r="E3" s="7">
        <v>5000000</v>
      </c>
      <c r="M3" s="40"/>
    </row>
    <row r="4" spans="3:13" x14ac:dyDescent="0.25">
      <c r="C4" s="34" t="s">
        <v>1</v>
      </c>
      <c r="D4" s="6" t="s">
        <v>15</v>
      </c>
      <c r="E4" s="8">
        <v>0</v>
      </c>
      <c r="M4" s="40"/>
    </row>
    <row r="5" spans="3:13" x14ac:dyDescent="0.25">
      <c r="C5" s="34" t="str">
        <f>'One Year-Fixed Fees'!C5</f>
        <v>Custody Charges</v>
      </c>
      <c r="D5" s="6" t="s">
        <v>16</v>
      </c>
      <c r="E5" s="178">
        <f>'One Year-Fixed Fees'!E5</f>
        <v>1E-3</v>
      </c>
      <c r="F5" s="14"/>
      <c r="M5" s="40"/>
    </row>
    <row r="6" spans="3:13" x14ac:dyDescent="0.25">
      <c r="C6" s="34" t="s">
        <v>36</v>
      </c>
      <c r="D6" s="6" t="s">
        <v>38</v>
      </c>
      <c r="E6" s="8">
        <v>0.1</v>
      </c>
      <c r="M6" s="40"/>
    </row>
    <row r="7" spans="3:13" x14ac:dyDescent="0.25">
      <c r="C7" s="34" t="s">
        <v>37</v>
      </c>
      <c r="D7" s="6" t="s">
        <v>39</v>
      </c>
      <c r="E7" s="8">
        <v>0.1</v>
      </c>
      <c r="M7" s="40"/>
    </row>
    <row r="8" spans="3:13" x14ac:dyDescent="0.25">
      <c r="C8" s="34" t="s">
        <v>53</v>
      </c>
      <c r="D8" s="6" t="s">
        <v>62</v>
      </c>
      <c r="E8" s="178">
        <f>'One Year-Fixed Fees'!E6</f>
        <v>1E-3</v>
      </c>
      <c r="F8" s="14"/>
      <c r="M8" s="40"/>
    </row>
    <row r="9" spans="3:13" ht="15.75" thickBot="1" x14ac:dyDescent="0.3">
      <c r="C9" s="41"/>
      <c r="F9" s="42"/>
      <c r="M9" s="40"/>
    </row>
    <row r="10" spans="3:13" ht="15.75" thickBot="1" x14ac:dyDescent="0.3">
      <c r="C10" s="117" t="s">
        <v>76</v>
      </c>
      <c r="D10" s="118"/>
      <c r="E10" s="119"/>
      <c r="F10" s="127" t="s">
        <v>11</v>
      </c>
      <c r="G10" s="128"/>
      <c r="H10" s="127" t="s">
        <v>12</v>
      </c>
      <c r="I10" s="128"/>
      <c r="J10" s="127" t="s">
        <v>13</v>
      </c>
      <c r="K10" s="128"/>
      <c r="M10" s="40"/>
    </row>
    <row r="11" spans="3:13" x14ac:dyDescent="0.25">
      <c r="C11" s="117"/>
      <c r="D11" s="118"/>
      <c r="E11" s="118"/>
      <c r="F11" s="65" t="s">
        <v>3</v>
      </c>
      <c r="G11" s="66">
        <v>0.2</v>
      </c>
      <c r="H11" s="9" t="s">
        <v>4</v>
      </c>
      <c r="I11" s="10">
        <v>-0.2</v>
      </c>
      <c r="J11" s="9" t="s">
        <v>5</v>
      </c>
      <c r="K11" s="10">
        <v>0</v>
      </c>
      <c r="M11" s="40"/>
    </row>
    <row r="12" spans="3:13" x14ac:dyDescent="0.25">
      <c r="C12" s="34" t="s">
        <v>10</v>
      </c>
      <c r="D12" s="6" t="s">
        <v>17</v>
      </c>
      <c r="E12" s="11" t="s">
        <v>27</v>
      </c>
      <c r="F12" s="107">
        <f>+$E$3</f>
        <v>5000000</v>
      </c>
      <c r="G12" s="107"/>
      <c r="H12" s="107">
        <f>+$E$3</f>
        <v>5000000</v>
      </c>
      <c r="I12" s="107"/>
      <c r="J12" s="107">
        <f>+$E$3</f>
        <v>5000000</v>
      </c>
      <c r="K12" s="107"/>
      <c r="M12" s="40"/>
    </row>
    <row r="13" spans="3:13" x14ac:dyDescent="0.25">
      <c r="C13" s="34" t="s">
        <v>31</v>
      </c>
      <c r="D13" s="6" t="s">
        <v>18</v>
      </c>
      <c r="E13" s="11" t="s">
        <v>28</v>
      </c>
      <c r="F13" s="107">
        <f>F12*G11</f>
        <v>1000000</v>
      </c>
      <c r="G13" s="107"/>
      <c r="H13" s="107">
        <f>H12*I11</f>
        <v>-1000000</v>
      </c>
      <c r="I13" s="107"/>
      <c r="J13" s="112">
        <f>J12*K11</f>
        <v>0</v>
      </c>
      <c r="K13" s="112"/>
      <c r="M13" s="40"/>
    </row>
    <row r="14" spans="3:13" x14ac:dyDescent="0.25">
      <c r="C14" s="34" t="s">
        <v>6</v>
      </c>
      <c r="D14" s="6" t="s">
        <v>19</v>
      </c>
      <c r="E14" s="11" t="s">
        <v>29</v>
      </c>
      <c r="F14" s="107">
        <f>F12+F13</f>
        <v>6000000</v>
      </c>
      <c r="G14" s="107"/>
      <c r="H14" s="107">
        <f>H12+H13</f>
        <v>4000000</v>
      </c>
      <c r="I14" s="107"/>
      <c r="J14" s="107">
        <f>J12+J13</f>
        <v>5000000</v>
      </c>
      <c r="K14" s="107"/>
      <c r="M14" s="40"/>
    </row>
    <row r="15" spans="3:13" x14ac:dyDescent="0.25">
      <c r="C15" s="108"/>
      <c r="D15" s="109"/>
      <c r="E15" s="109"/>
      <c r="F15" s="109"/>
      <c r="G15" s="109"/>
      <c r="H15" s="109"/>
      <c r="I15" s="109"/>
      <c r="J15" s="109"/>
      <c r="K15" s="109"/>
      <c r="M15" s="40"/>
    </row>
    <row r="16" spans="3:13" x14ac:dyDescent="0.25">
      <c r="C16" s="34" t="s">
        <v>114</v>
      </c>
      <c r="D16" s="6" t="s">
        <v>20</v>
      </c>
      <c r="E16" s="11" t="s">
        <v>30</v>
      </c>
      <c r="F16" s="107">
        <f>(F12+F14)/2</f>
        <v>5500000</v>
      </c>
      <c r="G16" s="107"/>
      <c r="H16" s="107">
        <f>(H12+H14)/2</f>
        <v>4500000</v>
      </c>
      <c r="I16" s="107"/>
      <c r="J16" s="107">
        <f>(J12+J14)/2</f>
        <v>5000000</v>
      </c>
      <c r="K16" s="107"/>
      <c r="M16" s="40"/>
    </row>
    <row r="17" spans="3:13" x14ac:dyDescent="0.25">
      <c r="C17" s="108"/>
      <c r="D17" s="109"/>
      <c r="E17" s="109"/>
      <c r="F17" s="109"/>
      <c r="G17" s="109"/>
      <c r="H17" s="109"/>
      <c r="I17" s="109"/>
      <c r="J17" s="109"/>
      <c r="K17" s="109"/>
      <c r="M17" s="40"/>
    </row>
    <row r="18" spans="3:13" x14ac:dyDescent="0.25">
      <c r="C18" s="34" t="s">
        <v>32</v>
      </c>
      <c r="D18" s="6" t="s">
        <v>21</v>
      </c>
      <c r="E18" s="11" t="s">
        <v>52</v>
      </c>
      <c r="F18" s="107">
        <f>+F16*-$E$5</f>
        <v>-5500</v>
      </c>
      <c r="G18" s="107"/>
      <c r="H18" s="107">
        <f t="shared" ref="H18" si="0">+H16*-$E$5</f>
        <v>-4500</v>
      </c>
      <c r="I18" s="107"/>
      <c r="J18" s="107">
        <f t="shared" ref="J18" si="1">+J16*-$E$5</f>
        <v>-5000</v>
      </c>
      <c r="K18" s="107"/>
      <c r="M18" s="40"/>
    </row>
    <row r="19" spans="3:13" x14ac:dyDescent="0.25">
      <c r="C19" s="34" t="s">
        <v>53</v>
      </c>
      <c r="D19" s="6" t="s">
        <v>22</v>
      </c>
      <c r="E19" s="11" t="s">
        <v>63</v>
      </c>
      <c r="F19" s="107">
        <f>+F16*-$E$8</f>
        <v>-5500</v>
      </c>
      <c r="G19" s="107"/>
      <c r="H19" s="107">
        <f t="shared" ref="H19" si="2">+H16*-$E$8</f>
        <v>-4500</v>
      </c>
      <c r="I19" s="107"/>
      <c r="J19" s="107">
        <f t="shared" ref="J19" si="3">+J16*-$E$8</f>
        <v>-5000</v>
      </c>
      <c r="K19" s="107"/>
      <c r="M19" s="40"/>
    </row>
    <row r="20" spans="3:13" x14ac:dyDescent="0.25">
      <c r="C20" s="34" t="s">
        <v>33</v>
      </c>
      <c r="D20" s="6" t="s">
        <v>23</v>
      </c>
      <c r="E20" s="5" t="s">
        <v>55</v>
      </c>
      <c r="F20" s="107">
        <f>+(F16+F18+F19)*-$E$4</f>
        <v>0</v>
      </c>
      <c r="G20" s="107"/>
      <c r="H20" s="107">
        <f t="shared" ref="H20" si="4">+(H16+H18+H19)*-$E$4</f>
        <v>0</v>
      </c>
      <c r="I20" s="107"/>
      <c r="J20" s="107">
        <f t="shared" ref="J20" si="5">+(J16+J18+J19)*-$E$4</f>
        <v>0</v>
      </c>
      <c r="K20" s="107"/>
      <c r="M20" s="40"/>
    </row>
    <row r="21" spans="3:13" x14ac:dyDescent="0.25">
      <c r="C21" s="34" t="s">
        <v>66</v>
      </c>
      <c r="D21" s="6" t="s">
        <v>24</v>
      </c>
      <c r="E21" s="5" t="s">
        <v>56</v>
      </c>
      <c r="F21" s="107">
        <f>+F18+F20+F19</f>
        <v>-11000</v>
      </c>
      <c r="G21" s="107"/>
      <c r="H21" s="107">
        <f t="shared" ref="H21" si="6">+H18+H20+H19</f>
        <v>-9000</v>
      </c>
      <c r="I21" s="107"/>
      <c r="J21" s="107">
        <f t="shared" ref="J21" si="7">+J18+J20+J19</f>
        <v>-10000</v>
      </c>
      <c r="K21" s="107"/>
      <c r="M21" s="40"/>
    </row>
    <row r="22" spans="3:13" x14ac:dyDescent="0.25">
      <c r="C22" s="108"/>
      <c r="D22" s="109"/>
      <c r="E22" s="109"/>
      <c r="F22" s="109"/>
      <c r="G22" s="109"/>
      <c r="H22" s="109"/>
      <c r="I22" s="109"/>
      <c r="J22" s="109"/>
      <c r="K22" s="109"/>
      <c r="M22" s="40"/>
    </row>
    <row r="23" spans="3:13" x14ac:dyDescent="0.25">
      <c r="C23" s="34" t="s">
        <v>40</v>
      </c>
      <c r="D23" s="6" t="s">
        <v>25</v>
      </c>
      <c r="E23" s="5" t="s">
        <v>64</v>
      </c>
      <c r="F23" s="107">
        <f>F14+F21</f>
        <v>5989000</v>
      </c>
      <c r="G23" s="107"/>
      <c r="H23" s="107">
        <f t="shared" ref="H23" si="8">H14+H21</f>
        <v>3991000</v>
      </c>
      <c r="I23" s="107"/>
      <c r="J23" s="107">
        <f t="shared" ref="J23" si="9">J14+J21</f>
        <v>4990000</v>
      </c>
      <c r="K23" s="107"/>
      <c r="M23" s="40"/>
    </row>
    <row r="24" spans="3:13" ht="45" x14ac:dyDescent="0.25">
      <c r="C24" s="34" t="s">
        <v>68</v>
      </c>
      <c r="D24" s="6" t="s">
        <v>26</v>
      </c>
      <c r="E24" s="5"/>
      <c r="F24" s="107">
        <f>F12</f>
        <v>5000000</v>
      </c>
      <c r="G24" s="107"/>
      <c r="H24" s="107">
        <f>H12</f>
        <v>5000000</v>
      </c>
      <c r="I24" s="107"/>
      <c r="J24" s="107">
        <f>J12</f>
        <v>5000000</v>
      </c>
      <c r="K24" s="107"/>
      <c r="M24" s="40"/>
    </row>
    <row r="25" spans="3:13" ht="30" x14ac:dyDescent="0.25">
      <c r="C25" s="37" t="s">
        <v>69</v>
      </c>
      <c r="D25" s="6" t="s">
        <v>42</v>
      </c>
      <c r="E25" s="13" t="s">
        <v>67</v>
      </c>
      <c r="F25" s="107">
        <f>(F24*$E$7)</f>
        <v>500000</v>
      </c>
      <c r="G25" s="107"/>
      <c r="H25" s="107">
        <f t="shared" ref="H25" si="10">(H24*$E$7)</f>
        <v>500000</v>
      </c>
      <c r="I25" s="107"/>
      <c r="J25" s="107">
        <f t="shared" ref="J25" si="11">(J24*$E$7)</f>
        <v>500000</v>
      </c>
      <c r="K25" s="107"/>
      <c r="M25" s="40"/>
    </row>
    <row r="26" spans="3:13" ht="45" x14ac:dyDescent="0.25">
      <c r="C26" s="34" t="s">
        <v>70</v>
      </c>
      <c r="D26" s="6" t="s">
        <v>43</v>
      </c>
      <c r="E26" s="5" t="s">
        <v>71</v>
      </c>
      <c r="F26" s="107" t="str">
        <f>IF(F23&gt;(F24+F25),("Yes"),("No Pfee"))</f>
        <v>Yes</v>
      </c>
      <c r="G26" s="107"/>
      <c r="H26" s="107" t="str">
        <f>IF(H23&gt;(H24+H25),("Yes"),("No Pfee"))</f>
        <v>No Pfee</v>
      </c>
      <c r="I26" s="107"/>
      <c r="J26" s="107" t="str">
        <f>IF(J23&gt;(J24+J25),("Yes"),("No Pfee"))</f>
        <v>No Pfee</v>
      </c>
      <c r="K26" s="107"/>
      <c r="M26" s="40"/>
    </row>
    <row r="27" spans="3:13" x14ac:dyDescent="0.25">
      <c r="C27" s="125" t="s">
        <v>41</v>
      </c>
      <c r="D27" s="126"/>
      <c r="E27" s="126"/>
      <c r="F27" s="126"/>
      <c r="G27" s="126"/>
      <c r="H27" s="126"/>
      <c r="I27" s="126"/>
      <c r="J27" s="126"/>
      <c r="K27" s="126"/>
      <c r="M27" s="40"/>
    </row>
    <row r="28" spans="3:13" x14ac:dyDescent="0.25">
      <c r="C28" s="34" t="s">
        <v>50</v>
      </c>
      <c r="D28" s="6" t="s">
        <v>44</v>
      </c>
      <c r="E28" s="5" t="s">
        <v>72</v>
      </c>
      <c r="F28" s="107">
        <f>+IF(F26="Yes",(F23-F24-F25),(0))</f>
        <v>489000</v>
      </c>
      <c r="G28" s="107"/>
      <c r="H28" s="107">
        <f>+IF(H26="Yes",(H23-H24-H25),(0))</f>
        <v>0</v>
      </c>
      <c r="I28" s="107"/>
      <c r="J28" s="107">
        <f>+IF(J26="Yes",(J23-J24-J25),(0))</f>
        <v>0</v>
      </c>
      <c r="K28" s="107"/>
      <c r="M28" s="40"/>
    </row>
    <row r="29" spans="3:13" x14ac:dyDescent="0.25">
      <c r="C29" s="37" t="s">
        <v>45</v>
      </c>
      <c r="D29" s="6" t="s">
        <v>46</v>
      </c>
      <c r="E29" s="13" t="s">
        <v>73</v>
      </c>
      <c r="F29" s="107">
        <f>+F28*-$E$6</f>
        <v>-48900</v>
      </c>
      <c r="G29" s="107"/>
      <c r="H29" s="107">
        <f>+H28*-$E$6</f>
        <v>0</v>
      </c>
      <c r="I29" s="107"/>
      <c r="J29" s="107">
        <f>+J28*-$E$6</f>
        <v>0</v>
      </c>
      <c r="K29" s="107"/>
      <c r="M29" s="40"/>
    </row>
    <row r="30" spans="3:13" x14ac:dyDescent="0.25">
      <c r="C30" s="36"/>
      <c r="D30" s="6"/>
      <c r="E30" s="6"/>
      <c r="F30" s="6"/>
      <c r="G30" s="6"/>
      <c r="H30" s="6"/>
      <c r="I30" s="6"/>
      <c r="J30" s="6"/>
      <c r="K30" s="6"/>
      <c r="M30" s="40"/>
    </row>
    <row r="31" spans="3:13" ht="30" x14ac:dyDescent="0.25">
      <c r="C31" s="34" t="s">
        <v>51</v>
      </c>
      <c r="D31" s="6" t="s">
        <v>47</v>
      </c>
      <c r="E31" s="5" t="s">
        <v>74</v>
      </c>
      <c r="F31" s="107">
        <f>+F23+F29</f>
        <v>5940100</v>
      </c>
      <c r="G31" s="107"/>
      <c r="H31" s="107">
        <f>+H23+H29</f>
        <v>3991000</v>
      </c>
      <c r="I31" s="107"/>
      <c r="J31" s="107">
        <f>+J23+J29</f>
        <v>4990000</v>
      </c>
      <c r="K31" s="107"/>
      <c r="M31" s="40"/>
    </row>
    <row r="32" spans="3:13" x14ac:dyDescent="0.25">
      <c r="C32" s="34" t="s">
        <v>9</v>
      </c>
      <c r="D32" s="6" t="s">
        <v>49</v>
      </c>
      <c r="E32" s="5" t="s">
        <v>75</v>
      </c>
      <c r="F32" s="111">
        <f>+F31/F12-1</f>
        <v>0.18802000000000008</v>
      </c>
      <c r="G32" s="111"/>
      <c r="H32" s="111">
        <f>+H31/H12-1</f>
        <v>-0.20179999999999998</v>
      </c>
      <c r="I32" s="111"/>
      <c r="J32" s="111">
        <f>+J31/J12-1</f>
        <v>-2.0000000000000018E-3</v>
      </c>
      <c r="K32" s="111"/>
      <c r="M32" s="40"/>
    </row>
    <row r="33" spans="2:13" x14ac:dyDescent="0.25">
      <c r="C33" s="36"/>
      <c r="D33" s="6"/>
      <c r="E33" s="6"/>
      <c r="F33" s="6"/>
      <c r="G33" s="6"/>
      <c r="H33" s="6"/>
      <c r="I33" s="6"/>
      <c r="J33" s="6"/>
      <c r="K33" s="6"/>
      <c r="M33" s="40"/>
    </row>
    <row r="34" spans="2:13" x14ac:dyDescent="0.25">
      <c r="C34" s="34" t="s">
        <v>113</v>
      </c>
      <c r="D34" s="6" t="s">
        <v>77</v>
      </c>
      <c r="E34" s="5" t="s">
        <v>83</v>
      </c>
      <c r="F34" s="107">
        <f>MAX((F24+F25),(F31-F29))</f>
        <v>5989000</v>
      </c>
      <c r="G34" s="107"/>
      <c r="H34" s="107">
        <f t="shared" ref="H34" si="12">MAX((H24+H25),(H31-H29))</f>
        <v>5500000</v>
      </c>
      <c r="I34" s="107"/>
      <c r="J34" s="107">
        <f t="shared" ref="J34" si="13">MAX((J24+J25),(J31-J29))</f>
        <v>5500000</v>
      </c>
      <c r="K34" s="107"/>
      <c r="M34" s="40"/>
    </row>
    <row r="35" spans="2:13" x14ac:dyDescent="0.25">
      <c r="C35" s="41"/>
      <c r="F35" s="43"/>
      <c r="G35" s="43"/>
      <c r="H35" s="43"/>
      <c r="I35" s="43"/>
      <c r="J35" s="43"/>
      <c r="K35" s="43"/>
      <c r="L35" s="43"/>
      <c r="M35" s="44"/>
    </row>
    <row r="36" spans="2:13" ht="15.75" thickBot="1" x14ac:dyDescent="0.3">
      <c r="B36" s="46"/>
      <c r="C36" s="129" t="s">
        <v>84</v>
      </c>
      <c r="D36" s="130"/>
      <c r="E36" s="130"/>
      <c r="F36" s="130"/>
      <c r="G36" s="130"/>
      <c r="H36" s="130"/>
      <c r="I36" s="130"/>
      <c r="J36" s="130"/>
      <c r="K36" s="130"/>
      <c r="L36" s="130"/>
      <c r="M36" s="131"/>
    </row>
    <row r="37" spans="2:13" ht="42.75" customHeight="1" thickBot="1" x14ac:dyDescent="0.3">
      <c r="B37" s="47">
        <v>1</v>
      </c>
      <c r="C37" s="122" t="s">
        <v>109</v>
      </c>
      <c r="D37" s="123"/>
      <c r="E37" s="123"/>
      <c r="F37" s="123"/>
      <c r="G37" s="123"/>
      <c r="H37" s="123"/>
      <c r="I37" s="123"/>
      <c r="J37" s="123"/>
      <c r="K37" s="123"/>
      <c r="L37" s="123"/>
      <c r="M37" s="124"/>
    </row>
    <row r="38" spans="2:13" ht="40.5" customHeight="1" thickBot="1" x14ac:dyDescent="0.3">
      <c r="B38" s="47">
        <f t="shared" ref="B38:B47" si="14">+B37+1</f>
        <v>2</v>
      </c>
      <c r="C38" s="122" t="s">
        <v>78</v>
      </c>
      <c r="D38" s="123"/>
      <c r="E38" s="123"/>
      <c r="F38" s="123"/>
      <c r="G38" s="123"/>
      <c r="H38" s="123"/>
      <c r="I38" s="123"/>
      <c r="J38" s="123"/>
      <c r="K38" s="123"/>
      <c r="L38" s="123"/>
      <c r="M38" s="124"/>
    </row>
    <row r="39" spans="2:13" ht="15.75" thickBot="1" x14ac:dyDescent="0.3">
      <c r="B39" s="47">
        <f t="shared" si="14"/>
        <v>3</v>
      </c>
      <c r="C39" s="122" t="s">
        <v>57</v>
      </c>
      <c r="D39" s="123"/>
      <c r="E39" s="123"/>
      <c r="F39" s="123"/>
      <c r="G39" s="123"/>
      <c r="H39" s="123"/>
      <c r="I39" s="123"/>
      <c r="J39" s="123"/>
      <c r="K39" s="123"/>
      <c r="L39" s="123"/>
      <c r="M39" s="124"/>
    </row>
    <row r="40" spans="2:13" ht="32.25" customHeight="1" thickBot="1" x14ac:dyDescent="0.3">
      <c r="B40" s="47">
        <f t="shared" si="14"/>
        <v>4</v>
      </c>
      <c r="C40" s="132" t="s">
        <v>35</v>
      </c>
      <c r="D40" s="133"/>
      <c r="E40" s="133"/>
      <c r="F40" s="133"/>
      <c r="G40" s="133"/>
      <c r="H40" s="133"/>
      <c r="I40" s="133"/>
      <c r="J40" s="133"/>
      <c r="K40" s="133"/>
      <c r="L40" s="133"/>
      <c r="M40" s="134"/>
    </row>
    <row r="41" spans="2:13" ht="45" customHeight="1" thickBot="1" x14ac:dyDescent="0.3">
      <c r="B41" s="47">
        <f t="shared" si="14"/>
        <v>5</v>
      </c>
      <c r="C41" s="122" t="s">
        <v>59</v>
      </c>
      <c r="D41" s="123"/>
      <c r="E41" s="123"/>
      <c r="F41" s="123"/>
      <c r="G41" s="123"/>
      <c r="H41" s="123"/>
      <c r="I41" s="123"/>
      <c r="J41" s="123"/>
      <c r="K41" s="123"/>
      <c r="L41" s="123"/>
      <c r="M41" s="124"/>
    </row>
    <row r="42" spans="2:13" ht="15.75" thickBot="1" x14ac:dyDescent="0.3">
      <c r="B42" s="47">
        <f t="shared" si="14"/>
        <v>6</v>
      </c>
      <c r="C42" s="122" t="s">
        <v>48</v>
      </c>
      <c r="D42" s="123"/>
      <c r="E42" s="123"/>
      <c r="F42" s="123"/>
      <c r="G42" s="123"/>
      <c r="H42" s="123"/>
      <c r="I42" s="123"/>
      <c r="J42" s="123"/>
      <c r="K42" s="123"/>
      <c r="L42" s="123"/>
      <c r="M42" s="124"/>
    </row>
    <row r="43" spans="2:13" ht="46.5" customHeight="1" thickBot="1" x14ac:dyDescent="0.3">
      <c r="B43" s="47">
        <f t="shared" si="14"/>
        <v>7</v>
      </c>
      <c r="C43" s="122" t="s">
        <v>80</v>
      </c>
      <c r="D43" s="123"/>
      <c r="E43" s="123"/>
      <c r="F43" s="123"/>
      <c r="G43" s="123"/>
      <c r="H43" s="123"/>
      <c r="I43" s="123"/>
      <c r="J43" s="123"/>
      <c r="K43" s="123"/>
      <c r="L43" s="123"/>
      <c r="M43" s="124"/>
    </row>
    <row r="44" spans="2:13" ht="34.5" customHeight="1" thickBot="1" x14ac:dyDescent="0.3">
      <c r="B44" s="47">
        <f t="shared" si="14"/>
        <v>8</v>
      </c>
      <c r="C44" s="122" t="s">
        <v>81</v>
      </c>
      <c r="D44" s="123"/>
      <c r="E44" s="123"/>
      <c r="F44" s="123"/>
      <c r="G44" s="123"/>
      <c r="H44" s="123"/>
      <c r="I44" s="123"/>
      <c r="J44" s="123"/>
      <c r="K44" s="123"/>
      <c r="L44" s="123"/>
      <c r="M44" s="124"/>
    </row>
    <row r="45" spans="2:13" ht="15.75" thickBot="1" x14ac:dyDescent="0.3">
      <c r="B45" s="47">
        <f t="shared" si="14"/>
        <v>9</v>
      </c>
      <c r="C45" s="122" t="s">
        <v>79</v>
      </c>
      <c r="D45" s="123"/>
      <c r="E45" s="123"/>
      <c r="F45" s="123"/>
      <c r="G45" s="123"/>
      <c r="H45" s="123"/>
      <c r="I45" s="123"/>
      <c r="J45" s="123"/>
      <c r="K45" s="123"/>
      <c r="L45" s="123"/>
      <c r="M45" s="124"/>
    </row>
    <row r="46" spans="2:13" ht="15.75" thickBot="1" x14ac:dyDescent="0.3">
      <c r="B46" s="47">
        <f t="shared" si="14"/>
        <v>10</v>
      </c>
      <c r="C46" s="122" t="s">
        <v>82</v>
      </c>
      <c r="D46" s="123"/>
      <c r="E46" s="123"/>
      <c r="F46" s="123"/>
      <c r="G46" s="123"/>
      <c r="H46" s="123"/>
      <c r="I46" s="123"/>
      <c r="J46" s="123"/>
      <c r="K46" s="123"/>
      <c r="L46" s="123"/>
      <c r="M46" s="124"/>
    </row>
    <row r="47" spans="2:13" ht="15.75" thickBot="1" x14ac:dyDescent="0.3">
      <c r="B47" s="47">
        <f t="shared" si="14"/>
        <v>11</v>
      </c>
      <c r="C47" s="122" t="s">
        <v>61</v>
      </c>
      <c r="D47" s="123"/>
      <c r="E47" s="123"/>
      <c r="F47" s="123"/>
      <c r="G47" s="123"/>
      <c r="H47" s="123"/>
      <c r="I47" s="123"/>
      <c r="J47" s="123"/>
      <c r="K47" s="123"/>
      <c r="L47" s="123"/>
      <c r="M47" s="124"/>
    </row>
    <row r="48" spans="2:13" ht="15.75" thickBot="1" x14ac:dyDescent="0.3">
      <c r="B48" s="47">
        <v>12</v>
      </c>
      <c r="C48" s="98" t="s">
        <v>100</v>
      </c>
      <c r="D48" s="99"/>
      <c r="E48" s="99"/>
      <c r="F48" s="99"/>
      <c r="G48" s="99"/>
      <c r="H48" s="99"/>
      <c r="I48" s="99"/>
      <c r="J48" s="99"/>
      <c r="K48" s="99"/>
      <c r="L48" s="99"/>
      <c r="M48" s="100"/>
    </row>
  </sheetData>
  <mergeCells count="72">
    <mergeCell ref="C17:K17"/>
    <mergeCell ref="F13:G13"/>
    <mergeCell ref="H13:I13"/>
    <mergeCell ref="J13:K13"/>
    <mergeCell ref="F14:G14"/>
    <mergeCell ref="H14:I14"/>
    <mergeCell ref="J14:K14"/>
    <mergeCell ref="C15:K15"/>
    <mergeCell ref="F16:G16"/>
    <mergeCell ref="H16:I16"/>
    <mergeCell ref="J16:K16"/>
    <mergeCell ref="C10:E11"/>
    <mergeCell ref="F10:G10"/>
    <mergeCell ref="H10:I10"/>
    <mergeCell ref="J10:K10"/>
    <mergeCell ref="F12:G12"/>
    <mergeCell ref="H12:I12"/>
    <mergeCell ref="J12:K12"/>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C27:K27"/>
    <mergeCell ref="F28:G28"/>
    <mergeCell ref="H28:I28"/>
    <mergeCell ref="F24:G24"/>
    <mergeCell ref="H24:I24"/>
    <mergeCell ref="J24:K24"/>
    <mergeCell ref="F25:G25"/>
    <mergeCell ref="H25:I25"/>
    <mergeCell ref="J25:K25"/>
    <mergeCell ref="F26:G26"/>
    <mergeCell ref="H26:I26"/>
    <mergeCell ref="J26:K26"/>
    <mergeCell ref="J28:K28"/>
    <mergeCell ref="F34:G34"/>
    <mergeCell ref="H34:I34"/>
    <mergeCell ref="J34:K34"/>
    <mergeCell ref="F31:G31"/>
    <mergeCell ref="H31:I31"/>
    <mergeCell ref="J31:K31"/>
    <mergeCell ref="F32:G32"/>
    <mergeCell ref="H32:I32"/>
    <mergeCell ref="J32:K32"/>
    <mergeCell ref="F29:G29"/>
    <mergeCell ref="H29:I29"/>
    <mergeCell ref="J29:K29"/>
    <mergeCell ref="C48:M48"/>
    <mergeCell ref="C47:M47"/>
    <mergeCell ref="C36:M36"/>
    <mergeCell ref="C42:M42"/>
    <mergeCell ref="C43:M43"/>
    <mergeCell ref="C44:M44"/>
    <mergeCell ref="C45:M45"/>
    <mergeCell ref="C46:M46"/>
    <mergeCell ref="C37:M37"/>
    <mergeCell ref="C38:M38"/>
    <mergeCell ref="C39:M39"/>
    <mergeCell ref="C40:M40"/>
    <mergeCell ref="C41:M41"/>
  </mergeCells>
  <printOptions horizontalCentered="1"/>
  <pageMargins left="0.7" right="0.7" top="0.75" bottom="0.75" header="0.3" footer="0.3"/>
  <pageSetup scale="60" orientation="portrait" r:id="rId1"/>
  <headerFooter>
    <oddFooter>&amp;C_x000D_&amp;1#&amp;"Calibri"&amp;10&amp;K0000FF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85"/>
  <sheetViews>
    <sheetView showGridLines="0" zoomScale="85" zoomScaleNormal="85" workbookViewId="0">
      <selection activeCell="F7" sqref="F7"/>
    </sheetView>
  </sheetViews>
  <sheetFormatPr defaultColWidth="14.42578125" defaultRowHeight="15" customHeight="1" x14ac:dyDescent="0.25"/>
  <cols>
    <col min="2" max="2" width="4.28515625" customWidth="1"/>
    <col min="3" max="3" width="48" customWidth="1"/>
    <col min="4" max="4" width="8" customWidth="1"/>
    <col min="5" max="5" width="14.7109375" customWidth="1"/>
    <col min="6" max="6" width="12.7109375" customWidth="1"/>
    <col min="7" max="7" width="5.7109375" bestFit="1" customWidth="1"/>
    <col min="8" max="8" width="14.7109375" customWidth="1"/>
    <col min="9" max="9" width="6.28515625" customWidth="1"/>
    <col min="10" max="10" width="13.7109375" customWidth="1"/>
    <col min="11" max="11" width="6.28515625" customWidth="1"/>
    <col min="12" max="12" width="13.7109375" customWidth="1"/>
    <col min="13" max="13" width="6.28515625" customWidth="1"/>
    <col min="14" max="14" width="13" customWidth="1"/>
    <col min="15" max="15" width="6.28515625" customWidth="1"/>
    <col min="16" max="16" width="14.7109375" customWidth="1"/>
    <col min="17" max="17" width="11" customWidth="1"/>
    <col min="18" max="18" width="8.7109375" customWidth="1"/>
    <col min="19" max="19" width="10.42578125" customWidth="1"/>
    <col min="20" max="20" width="8.7109375" customWidth="1"/>
    <col min="21" max="21" width="20.28515625" customWidth="1"/>
    <col min="22" max="26" width="8.7109375" customWidth="1"/>
  </cols>
  <sheetData>
    <row r="1" spans="2:26" ht="15" customHeight="1" thickBot="1" x14ac:dyDescent="0.3"/>
    <row r="2" spans="2:26" ht="30" x14ac:dyDescent="0.25">
      <c r="B2" s="51"/>
      <c r="C2" s="52"/>
      <c r="D2" s="52"/>
      <c r="E2" s="53" t="s">
        <v>91</v>
      </c>
      <c r="F2" s="54"/>
      <c r="G2" s="54"/>
      <c r="H2" s="54"/>
      <c r="I2" s="54"/>
      <c r="J2" s="54"/>
      <c r="K2" s="54"/>
      <c r="L2" s="54"/>
      <c r="M2" s="54"/>
      <c r="N2" s="54"/>
      <c r="O2" s="55"/>
    </row>
    <row r="3" spans="2:26" x14ac:dyDescent="0.25">
      <c r="B3" s="56"/>
      <c r="C3" s="21" t="s">
        <v>0</v>
      </c>
      <c r="D3" s="22"/>
      <c r="E3" s="21"/>
      <c r="F3" s="14"/>
      <c r="G3" s="14"/>
      <c r="H3" s="14"/>
      <c r="I3" s="14"/>
      <c r="J3" s="14"/>
      <c r="K3" s="14"/>
      <c r="L3" s="14"/>
      <c r="M3" s="14"/>
      <c r="N3" s="14"/>
      <c r="O3" s="57"/>
    </row>
    <row r="4" spans="2:26" x14ac:dyDescent="0.25">
      <c r="B4" s="56"/>
      <c r="C4" s="18" t="s">
        <v>2</v>
      </c>
      <c r="D4" s="19" t="s">
        <v>14</v>
      </c>
      <c r="E4" s="7">
        <v>5000000</v>
      </c>
      <c r="F4" s="14"/>
      <c r="G4" s="14"/>
      <c r="H4" s="14"/>
      <c r="I4" s="14"/>
      <c r="J4" s="14"/>
      <c r="K4" s="14"/>
      <c r="L4" s="14"/>
      <c r="M4" s="14"/>
      <c r="N4" s="14"/>
      <c r="O4" s="57"/>
    </row>
    <row r="5" spans="2:26" x14ac:dyDescent="0.25">
      <c r="B5" s="56"/>
      <c r="C5" s="18" t="s">
        <v>1</v>
      </c>
      <c r="D5" s="19" t="s">
        <v>15</v>
      </c>
      <c r="E5" s="27">
        <v>0.01</v>
      </c>
      <c r="F5" s="14"/>
      <c r="G5" s="14"/>
      <c r="H5" s="14"/>
      <c r="I5" s="14"/>
      <c r="J5" s="14"/>
      <c r="K5" s="14"/>
      <c r="L5" s="14"/>
      <c r="M5" s="14"/>
      <c r="N5" s="14"/>
      <c r="O5" s="57"/>
    </row>
    <row r="6" spans="2:26" x14ac:dyDescent="0.25">
      <c r="B6" s="56"/>
      <c r="C6" s="18" t="str">
        <f>'One Year-Fixed Fees'!C5</f>
        <v>Custody Charges</v>
      </c>
      <c r="D6" s="19" t="s">
        <v>16</v>
      </c>
      <c r="E6" s="178">
        <f>'One Year-Fixed Fees'!E5</f>
        <v>1E-3</v>
      </c>
      <c r="F6" s="14"/>
      <c r="G6" s="14"/>
      <c r="H6" s="14"/>
      <c r="I6" s="14"/>
      <c r="J6" s="14"/>
      <c r="K6" s="14"/>
      <c r="L6" s="14"/>
      <c r="M6" s="14"/>
      <c r="N6" s="14"/>
      <c r="O6" s="57"/>
    </row>
    <row r="7" spans="2:26" x14ac:dyDescent="0.25">
      <c r="B7" s="56"/>
      <c r="C7" s="18" t="s">
        <v>36</v>
      </c>
      <c r="D7" s="19" t="s">
        <v>38</v>
      </c>
      <c r="E7" s="27">
        <v>0.1</v>
      </c>
      <c r="F7" s="14"/>
      <c r="G7" s="14"/>
      <c r="H7" s="14"/>
      <c r="I7" s="14"/>
      <c r="J7" s="14"/>
      <c r="K7" s="14"/>
      <c r="L7" s="14"/>
      <c r="M7" s="14"/>
      <c r="N7" s="14"/>
      <c r="O7" s="57"/>
    </row>
    <row r="8" spans="2:26" x14ac:dyDescent="0.25">
      <c r="B8" s="56"/>
      <c r="C8" s="18" t="s">
        <v>37</v>
      </c>
      <c r="D8" s="19" t="s">
        <v>39</v>
      </c>
      <c r="E8" s="27">
        <v>0.1</v>
      </c>
      <c r="F8" s="14"/>
      <c r="G8" s="14"/>
      <c r="H8" s="14"/>
      <c r="I8" s="14"/>
      <c r="J8" s="14"/>
      <c r="K8" s="14"/>
      <c r="L8" s="14"/>
      <c r="M8" s="14"/>
      <c r="N8" s="14"/>
      <c r="O8" s="57"/>
    </row>
    <row r="9" spans="2:26" x14ac:dyDescent="0.25">
      <c r="B9" s="56"/>
      <c r="C9" s="18" t="s">
        <v>53</v>
      </c>
      <c r="D9" s="19" t="s">
        <v>62</v>
      </c>
      <c r="E9" s="179">
        <f>'One Year-Fixed Fees'!E6</f>
        <v>1E-3</v>
      </c>
      <c r="F9" s="14"/>
      <c r="G9" s="14"/>
      <c r="H9" s="14"/>
      <c r="I9" s="14"/>
      <c r="J9" s="14"/>
      <c r="K9" s="14"/>
      <c r="L9" s="14"/>
      <c r="M9" s="14"/>
      <c r="N9" s="14"/>
      <c r="O9" s="58"/>
      <c r="P9" s="14"/>
    </row>
    <row r="10" spans="2:26" ht="15.75" thickBot="1" x14ac:dyDescent="0.3">
      <c r="B10" s="56"/>
      <c r="C10" s="15"/>
      <c r="D10" s="16"/>
      <c r="E10" s="15"/>
      <c r="F10" s="17"/>
      <c r="G10" s="14"/>
      <c r="H10" s="14"/>
      <c r="I10" s="14"/>
      <c r="J10" s="14"/>
      <c r="K10" s="14"/>
      <c r="L10" s="14"/>
      <c r="M10" s="14"/>
      <c r="N10" s="14"/>
      <c r="O10" s="58"/>
      <c r="P10" s="14"/>
      <c r="Q10" s="14"/>
      <c r="R10" s="14"/>
      <c r="S10" s="14"/>
      <c r="T10" s="14"/>
      <c r="U10" s="14"/>
      <c r="V10" s="14"/>
      <c r="W10" s="14"/>
      <c r="X10" s="14"/>
      <c r="Y10" s="14"/>
      <c r="Z10" s="14"/>
    </row>
    <row r="11" spans="2:26" ht="15.75" thickBot="1" x14ac:dyDescent="0.3">
      <c r="B11" s="56"/>
      <c r="C11" s="158" t="s">
        <v>104</v>
      </c>
      <c r="D11" s="159"/>
      <c r="E11" s="160"/>
      <c r="F11" s="164" t="s">
        <v>90</v>
      </c>
      <c r="G11" s="165"/>
      <c r="H11" s="166" t="s">
        <v>89</v>
      </c>
      <c r="I11" s="167"/>
      <c r="J11" s="164" t="s">
        <v>88</v>
      </c>
      <c r="K11" s="165"/>
      <c r="L11" s="164" t="s">
        <v>87</v>
      </c>
      <c r="M11" s="165"/>
      <c r="N11" s="166" t="s">
        <v>86</v>
      </c>
      <c r="O11" s="165"/>
      <c r="P11" s="14"/>
      <c r="Q11" s="14"/>
      <c r="R11" s="14"/>
      <c r="S11" s="14"/>
      <c r="T11" s="14"/>
      <c r="U11" s="14"/>
      <c r="V11" s="14"/>
      <c r="W11" s="14"/>
      <c r="X11" s="14"/>
      <c r="Y11" s="14"/>
      <c r="Z11" s="14"/>
    </row>
    <row r="12" spans="2:26" ht="15.75" thickBot="1" x14ac:dyDescent="0.3">
      <c r="B12" s="56"/>
      <c r="C12" s="161"/>
      <c r="D12" s="162"/>
      <c r="E12" s="163"/>
      <c r="F12" s="69" t="s">
        <v>85</v>
      </c>
      <c r="G12" s="88">
        <v>0.2</v>
      </c>
      <c r="H12" s="87" t="s">
        <v>85</v>
      </c>
      <c r="I12" s="90">
        <v>-0.1</v>
      </c>
      <c r="J12" s="91" t="s">
        <v>85</v>
      </c>
      <c r="K12" s="70">
        <v>0.4</v>
      </c>
      <c r="L12" s="91" t="s">
        <v>85</v>
      </c>
      <c r="M12" s="70">
        <v>0.25</v>
      </c>
      <c r="N12" s="87" t="s">
        <v>85</v>
      </c>
      <c r="O12" s="70">
        <v>0.05</v>
      </c>
      <c r="P12" s="14"/>
      <c r="Q12" s="14"/>
      <c r="R12" s="14"/>
      <c r="S12" s="14"/>
      <c r="T12" s="14"/>
      <c r="U12" s="14"/>
      <c r="V12" s="14"/>
      <c r="W12" s="14"/>
      <c r="X12" s="14"/>
      <c r="Y12" s="14"/>
      <c r="Z12" s="14"/>
    </row>
    <row r="13" spans="2:26" x14ac:dyDescent="0.25">
      <c r="B13" s="56"/>
      <c r="C13" s="79" t="s">
        <v>103</v>
      </c>
      <c r="D13" s="72" t="s">
        <v>17</v>
      </c>
      <c r="E13" s="83"/>
      <c r="F13" s="168">
        <f>E4</f>
        <v>5000000</v>
      </c>
      <c r="G13" s="169"/>
      <c r="H13" s="174">
        <f>F33</f>
        <v>5890699</v>
      </c>
      <c r="I13" s="176"/>
      <c r="J13" s="172">
        <f>H33</f>
        <v>5234587.0546809994</v>
      </c>
      <c r="K13" s="173"/>
      <c r="L13" s="172">
        <f>J33</f>
        <v>7245879.817749775</v>
      </c>
      <c r="M13" s="173"/>
      <c r="N13" s="174">
        <f>L33</f>
        <v>8861572.7240852304</v>
      </c>
      <c r="O13" s="173"/>
      <c r="P13" s="14"/>
      <c r="Q13" s="14"/>
      <c r="R13" s="14"/>
      <c r="S13" s="14"/>
      <c r="T13" s="14"/>
      <c r="U13" s="14"/>
      <c r="V13" s="14"/>
      <c r="W13" s="14"/>
      <c r="X13" s="14"/>
      <c r="Y13" s="14"/>
      <c r="Z13" s="14"/>
    </row>
    <row r="14" spans="2:26" x14ac:dyDescent="0.25">
      <c r="B14" s="56"/>
      <c r="C14" s="75" t="s">
        <v>31</v>
      </c>
      <c r="D14" s="19" t="s">
        <v>18</v>
      </c>
      <c r="E14" s="84"/>
      <c r="F14" s="135">
        <f>F13*G12</f>
        <v>1000000</v>
      </c>
      <c r="G14" s="136"/>
      <c r="H14" s="137">
        <f>H13*I12</f>
        <v>-589069.9</v>
      </c>
      <c r="I14" s="138"/>
      <c r="J14" s="135">
        <f>J13*K12</f>
        <v>2093834.8218723999</v>
      </c>
      <c r="K14" s="136"/>
      <c r="L14" s="135">
        <f>L13*M12</f>
        <v>1811469.9544374438</v>
      </c>
      <c r="M14" s="136"/>
      <c r="N14" s="137">
        <f>N13*O12</f>
        <v>443078.63620426157</v>
      </c>
      <c r="O14" s="136"/>
      <c r="P14" s="14"/>
      <c r="Q14" s="14"/>
      <c r="R14" s="14"/>
      <c r="S14" s="14"/>
      <c r="T14" s="14"/>
      <c r="U14" s="14"/>
      <c r="V14" s="14"/>
      <c r="W14" s="14"/>
      <c r="X14" s="14"/>
      <c r="Y14" s="14"/>
      <c r="Z14" s="14"/>
    </row>
    <row r="15" spans="2:26" x14ac:dyDescent="0.25">
      <c r="B15" s="56"/>
      <c r="C15" s="76" t="s">
        <v>6</v>
      </c>
      <c r="D15" s="71" t="s">
        <v>19</v>
      </c>
      <c r="E15" s="85"/>
      <c r="F15" s="170">
        <f>F13+F14</f>
        <v>6000000</v>
      </c>
      <c r="G15" s="171"/>
      <c r="H15" s="175">
        <f>H13+H14</f>
        <v>5301629.0999999996</v>
      </c>
      <c r="I15" s="177"/>
      <c r="J15" s="170">
        <f>J13+J14</f>
        <v>7328421.8765533995</v>
      </c>
      <c r="K15" s="171"/>
      <c r="L15" s="170">
        <f>L13+L14</f>
        <v>9057349.7721872181</v>
      </c>
      <c r="M15" s="171"/>
      <c r="N15" s="175">
        <f>N13+N14</f>
        <v>9304651.3602894917</v>
      </c>
      <c r="O15" s="171"/>
      <c r="P15" s="14"/>
      <c r="Q15" s="14"/>
      <c r="R15" s="14"/>
      <c r="S15" s="14"/>
      <c r="T15" s="14"/>
      <c r="U15" s="14"/>
      <c r="V15" s="14"/>
      <c r="W15" s="14"/>
      <c r="X15" s="14"/>
      <c r="Y15" s="14"/>
      <c r="Z15" s="14"/>
    </row>
    <row r="16" spans="2:26" x14ac:dyDescent="0.25">
      <c r="B16" s="56"/>
      <c r="C16" s="77"/>
      <c r="D16" s="74"/>
      <c r="E16" s="74"/>
      <c r="F16" s="89"/>
      <c r="G16" s="78"/>
      <c r="H16" s="74"/>
      <c r="I16" s="74"/>
      <c r="J16" s="89"/>
      <c r="K16" s="78"/>
      <c r="L16" s="89"/>
      <c r="M16" s="78"/>
      <c r="N16" s="74"/>
      <c r="O16" s="78"/>
      <c r="P16" s="14"/>
      <c r="Q16" s="14"/>
      <c r="R16" s="14"/>
      <c r="S16" s="14"/>
      <c r="T16" s="14"/>
      <c r="U16" s="14"/>
      <c r="V16" s="14"/>
      <c r="W16" s="14"/>
      <c r="X16" s="14"/>
      <c r="Y16" s="14"/>
      <c r="Z16" s="14"/>
    </row>
    <row r="17" spans="1:26" x14ac:dyDescent="0.25">
      <c r="B17" s="56"/>
      <c r="C17" s="34" t="s">
        <v>60</v>
      </c>
      <c r="D17" s="72" t="s">
        <v>20</v>
      </c>
      <c r="E17" s="83"/>
      <c r="F17" s="154">
        <f>(F13+F15)/2</f>
        <v>5500000</v>
      </c>
      <c r="G17" s="155"/>
      <c r="H17" s="156">
        <f>(H13+H15)/2</f>
        <v>5596164.0499999998</v>
      </c>
      <c r="I17" s="157"/>
      <c r="J17" s="154">
        <f>(J13+J15)/2</f>
        <v>6281504.4656171994</v>
      </c>
      <c r="K17" s="155"/>
      <c r="L17" s="154">
        <f>(L13+L15)/2</f>
        <v>8151614.794968497</v>
      </c>
      <c r="M17" s="155"/>
      <c r="N17" s="156">
        <f>(N13+N15)/2</f>
        <v>9083112.042187361</v>
      </c>
      <c r="O17" s="155"/>
      <c r="P17" s="14"/>
      <c r="Q17" s="14"/>
      <c r="R17" s="14"/>
      <c r="S17" s="14"/>
      <c r="T17" s="14"/>
      <c r="U17" s="14"/>
      <c r="V17" s="14"/>
      <c r="W17" s="14"/>
      <c r="X17" s="14"/>
      <c r="Y17" s="14"/>
      <c r="Z17" s="14"/>
    </row>
    <row r="18" spans="1:26" x14ac:dyDescent="0.25">
      <c r="B18" s="56"/>
      <c r="C18" s="77"/>
      <c r="D18" s="74"/>
      <c r="E18" s="74"/>
      <c r="F18" s="89"/>
      <c r="G18" s="78"/>
      <c r="H18" s="74"/>
      <c r="I18" s="74"/>
      <c r="J18" s="89"/>
      <c r="K18" s="78"/>
      <c r="L18" s="89"/>
      <c r="M18" s="78"/>
      <c r="N18" s="74"/>
      <c r="O18" s="78"/>
      <c r="P18" s="14"/>
      <c r="Q18" s="14"/>
      <c r="R18" s="14"/>
      <c r="S18" s="14"/>
      <c r="T18" s="14"/>
      <c r="U18" s="14"/>
      <c r="V18" s="14"/>
      <c r="W18" s="14"/>
      <c r="X18" s="14"/>
      <c r="Y18" s="14"/>
      <c r="Z18" s="14"/>
    </row>
    <row r="19" spans="1:26" x14ac:dyDescent="0.25">
      <c r="B19" s="56"/>
      <c r="C19" s="75" t="s">
        <v>32</v>
      </c>
      <c r="D19" s="19" t="s">
        <v>21</v>
      </c>
      <c r="E19" s="84"/>
      <c r="F19" s="135">
        <f>-F17*$E$6</f>
        <v>-5500</v>
      </c>
      <c r="G19" s="136"/>
      <c r="H19" s="137">
        <f>-H17*$E$6</f>
        <v>-5596.1640500000003</v>
      </c>
      <c r="I19" s="138"/>
      <c r="J19" s="135">
        <f>-J17*$E$6</f>
        <v>-6281.5044656171995</v>
      </c>
      <c r="K19" s="136"/>
      <c r="L19" s="135">
        <f>-L17*$E$6</f>
        <v>-8151.6147949684973</v>
      </c>
      <c r="M19" s="136"/>
      <c r="N19" s="137">
        <f>-N17*$E$6</f>
        <v>-9083.112042187362</v>
      </c>
      <c r="O19" s="136"/>
      <c r="P19" s="14"/>
      <c r="Q19" s="14"/>
      <c r="R19" s="14"/>
      <c r="S19" s="14"/>
      <c r="T19" s="14"/>
      <c r="U19" s="14"/>
      <c r="V19" s="14"/>
      <c r="W19" s="14"/>
      <c r="X19" s="14"/>
      <c r="Y19" s="14"/>
      <c r="Z19" s="14"/>
    </row>
    <row r="20" spans="1:26" x14ac:dyDescent="0.25">
      <c r="B20" s="56"/>
      <c r="C20" s="75" t="s">
        <v>53</v>
      </c>
      <c r="D20" s="19" t="s">
        <v>22</v>
      </c>
      <c r="E20" s="84"/>
      <c r="F20" s="135">
        <f>-F17*$E$9</f>
        <v>-5500</v>
      </c>
      <c r="G20" s="136"/>
      <c r="H20" s="137">
        <f>-H17*$E$9</f>
        <v>-5596.1640500000003</v>
      </c>
      <c r="I20" s="138"/>
      <c r="J20" s="135">
        <f>-J17*$E$9</f>
        <v>-6281.5044656171995</v>
      </c>
      <c r="K20" s="136"/>
      <c r="L20" s="135">
        <f>-L17*$E$9</f>
        <v>-8151.6147949684973</v>
      </c>
      <c r="M20" s="136"/>
      <c r="N20" s="137">
        <f>-N17*$E$9</f>
        <v>-9083.112042187362</v>
      </c>
      <c r="O20" s="136"/>
      <c r="P20" s="14"/>
      <c r="Q20" s="14"/>
      <c r="R20" s="14"/>
      <c r="S20" s="14"/>
      <c r="T20" s="14"/>
      <c r="U20" s="14"/>
      <c r="V20" s="14"/>
      <c r="W20" s="14"/>
      <c r="X20" s="14"/>
      <c r="Y20" s="14"/>
      <c r="Z20" s="14"/>
    </row>
    <row r="21" spans="1:26" x14ac:dyDescent="0.25">
      <c r="B21" s="56"/>
      <c r="C21" s="75" t="s">
        <v>111</v>
      </c>
      <c r="D21" s="19" t="s">
        <v>23</v>
      </c>
      <c r="E21" s="73"/>
      <c r="F21" s="135">
        <f>+(F17+F19+F20)*-$E$5</f>
        <v>-54890</v>
      </c>
      <c r="G21" s="136"/>
      <c r="H21" s="135">
        <f t="shared" ref="H21" si="0">+(H17+H19+H20)*-$E$5</f>
        <v>-55849.717219000006</v>
      </c>
      <c r="I21" s="136"/>
      <c r="J21" s="135">
        <f t="shared" ref="J21" si="1">+(J17+J19+J20)*-$E$5</f>
        <v>-62689.414566859654</v>
      </c>
      <c r="K21" s="136"/>
      <c r="L21" s="135">
        <f t="shared" ref="L21" si="2">+(L17+L19+L20)*-$E$5</f>
        <v>-81353.1156537856</v>
      </c>
      <c r="M21" s="136"/>
      <c r="N21" s="135">
        <f t="shared" ref="N21" si="3">+(N17+N19+N20)*-$E$5</f>
        <v>-90649.45818102987</v>
      </c>
      <c r="O21" s="136"/>
      <c r="P21" s="20"/>
      <c r="Q21" s="14"/>
      <c r="R21" s="14"/>
      <c r="S21" s="14"/>
      <c r="T21" s="14"/>
      <c r="U21" s="14"/>
      <c r="V21" s="14"/>
      <c r="W21" s="14"/>
      <c r="X21" s="14"/>
      <c r="Y21" s="14"/>
      <c r="Z21" s="14"/>
    </row>
    <row r="22" spans="1:26" ht="15.75" customHeight="1" x14ac:dyDescent="0.25">
      <c r="B22" s="56"/>
      <c r="C22" s="75" t="s">
        <v>105</v>
      </c>
      <c r="D22" s="19" t="s">
        <v>24</v>
      </c>
      <c r="E22" s="73"/>
      <c r="F22" s="135">
        <f>SUM(F19:G21)</f>
        <v>-65890</v>
      </c>
      <c r="G22" s="136"/>
      <c r="H22" s="137">
        <f>SUM(H19:I21)</f>
        <v>-67042.045319000012</v>
      </c>
      <c r="I22" s="138"/>
      <c r="J22" s="135">
        <f>SUM(J19:K21)</f>
        <v>-75252.423498094053</v>
      </c>
      <c r="K22" s="136"/>
      <c r="L22" s="135">
        <f>SUM(L19:M21)</f>
        <v>-97656.345243722593</v>
      </c>
      <c r="M22" s="136"/>
      <c r="N22" s="137">
        <f>SUM(N19:O21)</f>
        <v>-108815.6822654046</v>
      </c>
      <c r="O22" s="136"/>
      <c r="P22" s="14"/>
      <c r="Q22" s="14"/>
      <c r="R22" s="14"/>
      <c r="S22" s="14"/>
      <c r="T22" s="14"/>
      <c r="U22" s="14"/>
      <c r="V22" s="14"/>
      <c r="W22" s="14"/>
      <c r="X22" s="14"/>
      <c r="Y22" s="14"/>
      <c r="Z22" s="14"/>
    </row>
    <row r="23" spans="1:26" ht="15.75" customHeight="1" x14ac:dyDescent="0.25">
      <c r="B23" s="56"/>
      <c r="C23" s="77"/>
      <c r="D23" s="74"/>
      <c r="E23" s="74"/>
      <c r="F23" s="89"/>
      <c r="G23" s="78"/>
      <c r="H23" s="74"/>
      <c r="I23" s="74"/>
      <c r="J23" s="89"/>
      <c r="K23" s="78"/>
      <c r="L23" s="89"/>
      <c r="M23" s="78"/>
      <c r="N23" s="74"/>
      <c r="O23" s="78"/>
      <c r="P23" s="14"/>
      <c r="Q23" s="14"/>
      <c r="R23" s="14"/>
      <c r="S23" s="14"/>
      <c r="T23" s="14"/>
      <c r="U23" s="14"/>
      <c r="V23" s="14"/>
      <c r="W23" s="14"/>
      <c r="X23" s="14"/>
      <c r="Y23" s="14"/>
      <c r="Z23" s="14"/>
    </row>
    <row r="24" spans="1:26" ht="27.75" customHeight="1" x14ac:dyDescent="0.25">
      <c r="B24" s="56"/>
      <c r="C24" s="75" t="s">
        <v>106</v>
      </c>
      <c r="D24" s="19" t="s">
        <v>25</v>
      </c>
      <c r="E24" s="73"/>
      <c r="F24" s="135">
        <f>F15+F22</f>
        <v>5934110</v>
      </c>
      <c r="G24" s="136"/>
      <c r="H24" s="137">
        <f>H15+H22</f>
        <v>5234587.0546809994</v>
      </c>
      <c r="I24" s="138"/>
      <c r="J24" s="135">
        <f>J15+J22</f>
        <v>7253169.4530553054</v>
      </c>
      <c r="K24" s="136"/>
      <c r="L24" s="135">
        <f>L15+L22</f>
        <v>8959693.4269434959</v>
      </c>
      <c r="M24" s="136"/>
      <c r="N24" s="137">
        <f>N15+N22</f>
        <v>9195835.6780240871</v>
      </c>
      <c r="O24" s="136"/>
      <c r="P24" s="14"/>
      <c r="Q24" s="26"/>
      <c r="R24" s="25"/>
      <c r="S24" s="25"/>
      <c r="T24" s="25"/>
      <c r="U24" s="24"/>
      <c r="V24" s="14"/>
      <c r="W24" s="14"/>
      <c r="X24" s="14"/>
      <c r="Y24" s="14"/>
      <c r="Z24" s="14"/>
    </row>
    <row r="25" spans="1:26" ht="15.75" customHeight="1" x14ac:dyDescent="0.25">
      <c r="B25" s="56"/>
      <c r="C25" s="95" t="s">
        <v>97</v>
      </c>
      <c r="D25" s="22" t="s">
        <v>26</v>
      </c>
      <c r="E25" s="96"/>
      <c r="F25" s="142">
        <f>F13</f>
        <v>5000000</v>
      </c>
      <c r="G25" s="141"/>
      <c r="H25" s="139">
        <f>F36</f>
        <v>5934110</v>
      </c>
      <c r="I25" s="140"/>
      <c r="J25" s="142">
        <f>H36</f>
        <v>6527521</v>
      </c>
      <c r="K25" s="141"/>
      <c r="L25" s="142">
        <f>J36</f>
        <v>7253169.4530553054</v>
      </c>
      <c r="M25" s="141"/>
      <c r="N25" s="139">
        <f>L36</f>
        <v>8959693.4269434959</v>
      </c>
      <c r="O25" s="141"/>
      <c r="P25" s="14"/>
      <c r="Q25" s="14"/>
      <c r="R25" s="14"/>
      <c r="S25" s="14"/>
      <c r="T25" s="14"/>
      <c r="U25" s="24"/>
      <c r="V25" s="14"/>
      <c r="W25" s="14"/>
      <c r="X25" s="14"/>
      <c r="Y25" s="14"/>
      <c r="Z25" s="14"/>
    </row>
    <row r="26" spans="1:26" ht="15.75" customHeight="1" x14ac:dyDescent="0.25">
      <c r="B26" s="56"/>
      <c r="C26" s="80" t="s">
        <v>101</v>
      </c>
      <c r="D26" s="19" t="s">
        <v>42</v>
      </c>
      <c r="E26" s="86"/>
      <c r="F26" s="135">
        <f>F25*$E$8</f>
        <v>500000</v>
      </c>
      <c r="G26" s="136"/>
      <c r="H26" s="137">
        <f>H25*$E$8</f>
        <v>593411</v>
      </c>
      <c r="I26" s="138"/>
      <c r="J26" s="135">
        <f>J25*$E$8</f>
        <v>652752.10000000009</v>
      </c>
      <c r="K26" s="136"/>
      <c r="L26" s="135">
        <f>L25*$E$8</f>
        <v>725316.94530553056</v>
      </c>
      <c r="M26" s="136"/>
      <c r="N26" s="137">
        <f>N25*$E$8</f>
        <v>895969.34269434959</v>
      </c>
      <c r="O26" s="136"/>
      <c r="P26" s="14"/>
      <c r="Q26" s="23"/>
      <c r="R26" s="14"/>
      <c r="S26" s="14"/>
      <c r="T26" s="14"/>
      <c r="U26" s="14"/>
      <c r="V26" s="14"/>
      <c r="W26" s="14"/>
      <c r="X26" s="14"/>
      <c r="Y26" s="14"/>
      <c r="Z26" s="14"/>
    </row>
    <row r="27" spans="1:26" ht="15.75" customHeight="1" x14ac:dyDescent="0.25">
      <c r="B27" s="56"/>
      <c r="C27" s="80"/>
      <c r="D27" s="19"/>
      <c r="E27" s="86"/>
      <c r="F27" s="135"/>
      <c r="G27" s="136"/>
      <c r="H27" s="137"/>
      <c r="I27" s="138"/>
      <c r="J27" s="135"/>
      <c r="K27" s="136"/>
      <c r="L27" s="135"/>
      <c r="M27" s="136"/>
      <c r="N27" s="137"/>
      <c r="O27" s="136"/>
      <c r="P27" s="14"/>
      <c r="Q27" s="14"/>
      <c r="R27" s="14"/>
      <c r="S27" s="14"/>
      <c r="T27" s="14"/>
      <c r="U27" s="14"/>
      <c r="V27" s="14"/>
      <c r="W27" s="14"/>
      <c r="X27" s="14"/>
      <c r="Y27" s="14"/>
      <c r="Z27" s="14"/>
    </row>
    <row r="28" spans="1:26" ht="15.75" customHeight="1" x14ac:dyDescent="0.25">
      <c r="B28" s="56"/>
      <c r="C28" s="75" t="s">
        <v>102</v>
      </c>
      <c r="D28" s="19" t="s">
        <v>43</v>
      </c>
      <c r="E28" s="73"/>
      <c r="F28" s="135">
        <f>F24-(F25+F26)</f>
        <v>434110</v>
      </c>
      <c r="G28" s="136"/>
      <c r="H28" s="135">
        <f>H24-(H25+H26)</f>
        <v>-1292933.9453190006</v>
      </c>
      <c r="I28" s="136"/>
      <c r="J28" s="135">
        <f>J24-(J25+J26)</f>
        <v>72896.353055305779</v>
      </c>
      <c r="K28" s="136"/>
      <c r="L28" s="135">
        <f>L24-(L25+L26)</f>
        <v>981207.02858265955</v>
      </c>
      <c r="M28" s="136"/>
      <c r="N28" s="135">
        <f>N24-(N25+N26)</f>
        <v>-659827.09161375836</v>
      </c>
      <c r="O28" s="136"/>
      <c r="P28" s="14"/>
      <c r="Q28" s="14"/>
      <c r="R28" s="14"/>
      <c r="S28" s="14"/>
      <c r="T28" s="14"/>
      <c r="U28" s="14"/>
      <c r="V28" s="14"/>
      <c r="W28" s="14"/>
      <c r="X28" s="14"/>
      <c r="Y28" s="14"/>
      <c r="Z28" s="14"/>
    </row>
    <row r="29" spans="1:26" ht="15.75" customHeight="1" x14ac:dyDescent="0.25">
      <c r="A29" t="s">
        <v>115</v>
      </c>
      <c r="B29" s="56"/>
      <c r="C29" s="80" t="s">
        <v>96</v>
      </c>
      <c r="D29" s="19" t="s">
        <v>44</v>
      </c>
      <c r="E29" s="86"/>
      <c r="F29" s="135">
        <f>+IF(F31="Yes",(F24-F25-F26),(0))</f>
        <v>434110</v>
      </c>
      <c r="G29" s="136"/>
      <c r="H29" s="135">
        <f>+IF(H31="Yes",(H24-H25-H26),(0))</f>
        <v>0</v>
      </c>
      <c r="I29" s="136"/>
      <c r="J29" s="135">
        <f t="shared" ref="J29" si="4">+IF(J31="Yes",(J24-J25-J26),(0))</f>
        <v>72896.353055305313</v>
      </c>
      <c r="K29" s="136"/>
      <c r="L29" s="135">
        <f t="shared" ref="L29" si="5">+IF(L31="Yes",(L24-L25-L26),(0))</f>
        <v>981207.0285826599</v>
      </c>
      <c r="M29" s="136"/>
      <c r="N29" s="135">
        <f t="shared" ref="N29" si="6">+IF(N31="Yes",(N24-N25-N26),(0))</f>
        <v>0</v>
      </c>
      <c r="O29" s="136"/>
      <c r="P29" s="14"/>
      <c r="Q29" s="14"/>
      <c r="R29" s="14"/>
      <c r="S29" s="14"/>
      <c r="T29" s="14"/>
      <c r="U29" s="14"/>
      <c r="V29" s="14"/>
      <c r="W29" s="14"/>
      <c r="X29" s="14"/>
      <c r="Y29" s="14"/>
      <c r="Z29" s="14"/>
    </row>
    <row r="30" spans="1:26" x14ac:dyDescent="0.25">
      <c r="B30" s="56"/>
      <c r="C30" s="80" t="s">
        <v>95</v>
      </c>
      <c r="D30" s="19" t="s">
        <v>46</v>
      </c>
      <c r="E30" s="86"/>
      <c r="F30" s="143">
        <f>F29*-$E$7</f>
        <v>-43411</v>
      </c>
      <c r="G30" s="136"/>
      <c r="H30" s="143">
        <f>H29*-$E$7</f>
        <v>0</v>
      </c>
      <c r="I30" s="136"/>
      <c r="J30" s="143">
        <f t="shared" ref="J30" si="7">J29*-$E$7</f>
        <v>-7289.6353055305317</v>
      </c>
      <c r="K30" s="136"/>
      <c r="L30" s="143">
        <f t="shared" ref="L30" si="8">L29*-$E$7</f>
        <v>-98120.702858265999</v>
      </c>
      <c r="M30" s="136"/>
      <c r="N30" s="143">
        <f t="shared" ref="N30" si="9">N29*-$E$7</f>
        <v>0</v>
      </c>
      <c r="O30" s="136"/>
      <c r="P30" s="14"/>
      <c r="Q30" s="14"/>
      <c r="R30" s="14"/>
      <c r="S30" s="14"/>
      <c r="T30" s="14"/>
      <c r="U30" s="14"/>
      <c r="V30" s="14"/>
      <c r="W30" s="14"/>
      <c r="X30" s="14"/>
      <c r="Y30" s="14"/>
      <c r="Z30" s="14"/>
    </row>
    <row r="31" spans="1:26" ht="15.75" customHeight="1" x14ac:dyDescent="0.25">
      <c r="B31" s="56"/>
      <c r="C31" s="75" t="s">
        <v>94</v>
      </c>
      <c r="D31" s="19" t="s">
        <v>49</v>
      </c>
      <c r="E31" s="73"/>
      <c r="F31" s="135" t="str">
        <f>IF(F24&gt;(F25+F26),("Yes"),("No Pfee"))</f>
        <v>Yes</v>
      </c>
      <c r="G31" s="136"/>
      <c r="H31" s="135" t="str">
        <f t="shared" ref="H31" si="10">IF(H24&gt;(H25+H26),("Yes"),("No Pfee"))</f>
        <v>No Pfee</v>
      </c>
      <c r="I31" s="136"/>
      <c r="J31" s="135" t="str">
        <f t="shared" ref="J31" si="11">IF(J24&gt;(J25+J26),("Yes"),("No Pfee"))</f>
        <v>Yes</v>
      </c>
      <c r="K31" s="136"/>
      <c r="L31" s="135" t="str">
        <f t="shared" ref="L31" si="12">IF(L24&gt;(L25+L26),("Yes"),("No Pfee"))</f>
        <v>Yes</v>
      </c>
      <c r="M31" s="136"/>
      <c r="N31" s="135" t="str">
        <f t="shared" ref="N31" si="13">IF(N24&gt;(N25+N26),("Yes"),("No Pfee"))</f>
        <v>No Pfee</v>
      </c>
      <c r="O31" s="136"/>
      <c r="P31" s="20"/>
      <c r="Q31" s="20"/>
      <c r="R31" s="14"/>
      <c r="S31" s="14"/>
      <c r="T31" s="14"/>
      <c r="U31" s="20"/>
      <c r="V31" s="14"/>
      <c r="W31" s="14"/>
      <c r="X31" s="14"/>
      <c r="Y31" s="14"/>
      <c r="Z31" s="14"/>
    </row>
    <row r="32" spans="1:26" ht="15.75" customHeight="1" x14ac:dyDescent="0.25">
      <c r="B32" s="56"/>
      <c r="C32" s="77"/>
      <c r="D32" s="74"/>
      <c r="E32" s="74"/>
      <c r="F32" s="89"/>
      <c r="G32" s="78"/>
      <c r="H32" s="74"/>
      <c r="I32" s="74"/>
      <c r="J32" s="89"/>
      <c r="K32" s="78"/>
      <c r="L32" s="89"/>
      <c r="M32" s="78"/>
      <c r="N32" s="74"/>
      <c r="O32" s="78"/>
      <c r="P32" s="14"/>
      <c r="Q32" s="14"/>
      <c r="R32" s="14"/>
      <c r="S32" s="14"/>
      <c r="T32" s="14"/>
      <c r="U32" s="14"/>
      <c r="V32" s="14"/>
      <c r="W32" s="14"/>
      <c r="X32" s="14"/>
      <c r="Y32" s="14"/>
      <c r="Z32" s="14"/>
    </row>
    <row r="33" spans="2:26" ht="33" customHeight="1" x14ac:dyDescent="0.25">
      <c r="B33" s="56"/>
      <c r="C33" s="75" t="s">
        <v>51</v>
      </c>
      <c r="D33" s="19" t="s">
        <v>77</v>
      </c>
      <c r="E33" s="73"/>
      <c r="F33" s="153">
        <f>F24+F30</f>
        <v>5890699</v>
      </c>
      <c r="G33" s="136"/>
      <c r="H33" s="153">
        <f>H24+H30</f>
        <v>5234587.0546809994</v>
      </c>
      <c r="I33" s="136"/>
      <c r="J33" s="153">
        <f t="shared" ref="J33" si="14">J24+J30</f>
        <v>7245879.817749775</v>
      </c>
      <c r="K33" s="136"/>
      <c r="L33" s="153">
        <f t="shared" ref="L33" si="15">L24+L30</f>
        <v>8861572.7240852304</v>
      </c>
      <c r="M33" s="136"/>
      <c r="N33" s="153">
        <f t="shared" ref="N33" si="16">N24+N30</f>
        <v>9195835.6780240871</v>
      </c>
      <c r="O33" s="136"/>
      <c r="P33" s="14"/>
      <c r="Q33" s="14"/>
      <c r="R33" s="14"/>
      <c r="S33" s="14"/>
      <c r="T33" s="14"/>
      <c r="U33" s="14"/>
      <c r="V33" s="14"/>
      <c r="W33" s="14"/>
      <c r="X33" s="14"/>
      <c r="Y33" s="14"/>
      <c r="Z33" s="14"/>
    </row>
    <row r="34" spans="2:26" ht="29.25" customHeight="1" x14ac:dyDescent="0.25">
      <c r="B34" s="56"/>
      <c r="C34" s="75" t="s">
        <v>9</v>
      </c>
      <c r="D34" s="19" t="s">
        <v>93</v>
      </c>
      <c r="E34" s="73"/>
      <c r="F34" s="152">
        <f>F33/F13-1</f>
        <v>0.17813980000000007</v>
      </c>
      <c r="G34" s="136"/>
      <c r="H34" s="152">
        <f t="shared" ref="H34" si="17">H33/H13-1</f>
        <v>-0.11138100000000006</v>
      </c>
      <c r="I34" s="136"/>
      <c r="J34" s="152">
        <f t="shared" ref="J34" si="18">J33/J13-1</f>
        <v>0.38423140967159752</v>
      </c>
      <c r="K34" s="136"/>
      <c r="L34" s="152">
        <f t="shared" ref="L34" si="19">L33/L13-1</f>
        <v>0.22298091425386257</v>
      </c>
      <c r="M34" s="136"/>
      <c r="N34" s="152">
        <f t="shared" ref="N34" si="20">N33/N13-1</f>
        <v>3.7720500000000046E-2</v>
      </c>
      <c r="O34" s="136"/>
      <c r="P34" s="14"/>
      <c r="Q34" s="14"/>
      <c r="R34" s="14"/>
      <c r="S34" s="14"/>
      <c r="T34" s="14"/>
      <c r="U34" s="14"/>
      <c r="V34" s="14"/>
      <c r="W34" s="14"/>
      <c r="X34" s="14"/>
      <c r="Y34" s="14"/>
      <c r="Z34" s="14"/>
    </row>
    <row r="35" spans="2:26" ht="15.75" customHeight="1" x14ac:dyDescent="0.25">
      <c r="B35" s="56"/>
      <c r="C35" s="77"/>
      <c r="D35" s="74"/>
      <c r="E35" s="74"/>
      <c r="F35" s="93"/>
      <c r="G35" s="94"/>
      <c r="H35" s="74"/>
      <c r="I35" s="74"/>
      <c r="J35" s="89"/>
      <c r="K35" s="78"/>
      <c r="L35" s="89"/>
      <c r="M35" s="78"/>
      <c r="N35" s="74"/>
      <c r="O35" s="78"/>
      <c r="P35" s="14"/>
      <c r="Q35" s="14"/>
      <c r="R35" s="14"/>
      <c r="S35" s="14"/>
      <c r="T35" s="14"/>
      <c r="U35" s="14"/>
      <c r="V35" s="14"/>
      <c r="W35" s="14"/>
      <c r="X35" s="14"/>
      <c r="Y35" s="14"/>
      <c r="Z35" s="14"/>
    </row>
    <row r="36" spans="2:26" ht="15.75" customHeight="1" thickBot="1" x14ac:dyDescent="0.3">
      <c r="B36" s="56"/>
      <c r="C36" s="81" t="s">
        <v>107</v>
      </c>
      <c r="D36" s="82" t="s">
        <v>92</v>
      </c>
      <c r="E36" s="92"/>
      <c r="F36" s="150">
        <f>+MAX((F25+F26),(F33-F30))</f>
        <v>5934110</v>
      </c>
      <c r="G36" s="151"/>
      <c r="H36" s="150">
        <f>+MAX((H25+H26),(H33-H30))</f>
        <v>6527521</v>
      </c>
      <c r="I36" s="151"/>
      <c r="J36" s="150">
        <f>+MAX((J25+J26),(J33-J30))</f>
        <v>7253169.4530553054</v>
      </c>
      <c r="K36" s="151"/>
      <c r="L36" s="150">
        <f>+MAX((L25+L26),(L33-L30))</f>
        <v>8959693.4269434959</v>
      </c>
      <c r="M36" s="151"/>
      <c r="N36" s="150">
        <f>+MAX((N25+N26),(N33-N30))</f>
        <v>9855662.7696378455</v>
      </c>
      <c r="O36" s="151"/>
      <c r="P36" s="17"/>
      <c r="Q36" s="14"/>
      <c r="R36" s="14"/>
      <c r="S36" s="14"/>
      <c r="T36" s="14"/>
      <c r="U36" s="14"/>
      <c r="V36" s="14"/>
      <c r="W36" s="14"/>
      <c r="X36" s="14"/>
      <c r="Y36" s="14"/>
      <c r="Z36" s="14"/>
    </row>
    <row r="37" spans="2:26" ht="15.75" customHeight="1" thickBot="1" x14ac:dyDescent="0.3">
      <c r="B37" s="56"/>
      <c r="C37" s="59"/>
      <c r="D37" s="16"/>
      <c r="E37" s="15"/>
      <c r="F37" s="14"/>
      <c r="G37" s="14"/>
      <c r="H37" s="14"/>
      <c r="I37" s="14"/>
      <c r="J37" s="14"/>
      <c r="K37" s="14"/>
      <c r="L37" s="14"/>
      <c r="M37" s="14"/>
      <c r="N37" s="14"/>
      <c r="O37" s="58"/>
      <c r="P37" s="14"/>
      <c r="Q37" s="14"/>
      <c r="R37" s="14"/>
      <c r="S37" s="14"/>
      <c r="T37" s="14"/>
      <c r="U37" s="14"/>
      <c r="V37" s="14"/>
      <c r="W37" s="14"/>
      <c r="X37" s="14"/>
      <c r="Y37" s="14"/>
      <c r="Z37" s="14"/>
    </row>
    <row r="38" spans="2:26" ht="15.75" customHeight="1" thickBot="1" x14ac:dyDescent="0.3">
      <c r="B38" s="147" t="s">
        <v>84</v>
      </c>
      <c r="C38" s="148"/>
      <c r="D38" s="148"/>
      <c r="E38" s="148"/>
      <c r="F38" s="148"/>
      <c r="G38" s="148"/>
      <c r="H38" s="148"/>
      <c r="I38" s="148"/>
      <c r="J38" s="148"/>
      <c r="K38" s="148"/>
      <c r="L38" s="148"/>
      <c r="M38" s="148"/>
      <c r="N38" s="148"/>
      <c r="O38" s="149"/>
      <c r="P38" s="14"/>
      <c r="Q38" s="14"/>
      <c r="R38" s="14"/>
      <c r="S38" s="14"/>
      <c r="T38" s="14"/>
      <c r="U38" s="14"/>
      <c r="V38" s="14"/>
      <c r="W38" s="14"/>
      <c r="X38" s="14"/>
      <c r="Y38" s="14"/>
      <c r="Z38" s="14"/>
    </row>
    <row r="39" spans="2:26" ht="35.65" customHeight="1" thickBot="1" x14ac:dyDescent="0.3">
      <c r="B39" s="50">
        <v>1</v>
      </c>
      <c r="C39" s="144" t="s">
        <v>108</v>
      </c>
      <c r="D39" s="145"/>
      <c r="E39" s="145"/>
      <c r="F39" s="145"/>
      <c r="G39" s="145"/>
      <c r="H39" s="145"/>
      <c r="I39" s="145"/>
      <c r="J39" s="145"/>
      <c r="K39" s="145"/>
      <c r="L39" s="145"/>
      <c r="M39" s="145"/>
      <c r="N39" s="145"/>
      <c r="O39" s="146"/>
      <c r="P39" s="14"/>
      <c r="Q39" s="14"/>
      <c r="R39" s="14"/>
      <c r="S39" s="14"/>
      <c r="T39" s="14"/>
      <c r="U39" s="14"/>
      <c r="V39" s="14"/>
      <c r="W39" s="14"/>
      <c r="X39" s="14"/>
      <c r="Y39" s="14"/>
      <c r="Z39" s="14"/>
    </row>
    <row r="40" spans="2:26" ht="15.75" customHeight="1" x14ac:dyDescent="0.2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5"/>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4"/>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row r="985" spans="2:26" ht="15.75" customHeight="1" x14ac:dyDescent="0.25">
      <c r="B985" s="14"/>
      <c r="C985" s="15"/>
      <c r="D985" s="16"/>
      <c r="E985" s="15"/>
      <c r="F985" s="14"/>
      <c r="G985" s="14"/>
      <c r="H985" s="14"/>
      <c r="I985" s="14"/>
      <c r="J985" s="14"/>
      <c r="K985" s="14"/>
      <c r="L985" s="14"/>
      <c r="M985" s="14"/>
      <c r="N985" s="14"/>
      <c r="O985" s="14"/>
      <c r="P985" s="14"/>
      <c r="Q985" s="14"/>
      <c r="R985" s="14"/>
      <c r="S985" s="14"/>
      <c r="T985" s="14"/>
      <c r="U985" s="14"/>
      <c r="V985" s="14"/>
      <c r="W985" s="14"/>
      <c r="X985" s="14"/>
      <c r="Y985" s="14"/>
      <c r="Z985" s="14"/>
    </row>
  </sheetData>
  <mergeCells count="103">
    <mergeCell ref="C11:E12"/>
    <mergeCell ref="F11:G11"/>
    <mergeCell ref="H11:I11"/>
    <mergeCell ref="J11:K11"/>
    <mergeCell ref="L11:M11"/>
    <mergeCell ref="N11:O11"/>
    <mergeCell ref="F13:G13"/>
    <mergeCell ref="J15:K15"/>
    <mergeCell ref="L13:M13"/>
    <mergeCell ref="N13:O13"/>
    <mergeCell ref="L14:M14"/>
    <mergeCell ref="N14:O14"/>
    <mergeCell ref="L15:M15"/>
    <mergeCell ref="N15:O15"/>
    <mergeCell ref="H13:I13"/>
    <mergeCell ref="J13:K13"/>
    <mergeCell ref="F14:G14"/>
    <mergeCell ref="H14:I14"/>
    <mergeCell ref="J14:K14"/>
    <mergeCell ref="F15:G15"/>
    <mergeCell ref="H15:I15"/>
    <mergeCell ref="L20:M20"/>
    <mergeCell ref="N20:O20"/>
    <mergeCell ref="F17:G17"/>
    <mergeCell ref="H17:I17"/>
    <mergeCell ref="J17:K17"/>
    <mergeCell ref="L17:M17"/>
    <mergeCell ref="N17:O17"/>
    <mergeCell ref="F19:G19"/>
    <mergeCell ref="H19:I19"/>
    <mergeCell ref="L19:M19"/>
    <mergeCell ref="N19:O19"/>
    <mergeCell ref="H33:I33"/>
    <mergeCell ref="J33:K33"/>
    <mergeCell ref="L33:M33"/>
    <mergeCell ref="N33:O33"/>
    <mergeCell ref="F28:G28"/>
    <mergeCell ref="H28:I28"/>
    <mergeCell ref="J28:K28"/>
    <mergeCell ref="J19:K19"/>
    <mergeCell ref="F20:G20"/>
    <mergeCell ref="H20:I20"/>
    <mergeCell ref="J20:K20"/>
    <mergeCell ref="H21:I21"/>
    <mergeCell ref="J21:K21"/>
    <mergeCell ref="F21:G21"/>
    <mergeCell ref="L21:M21"/>
    <mergeCell ref="N21:O21"/>
    <mergeCell ref="F33:G33"/>
    <mergeCell ref="F22:G22"/>
    <mergeCell ref="H22:I22"/>
    <mergeCell ref="J22:K22"/>
    <mergeCell ref="F30:G30"/>
    <mergeCell ref="H30:I30"/>
    <mergeCell ref="J30:K30"/>
    <mergeCell ref="L30:M30"/>
    <mergeCell ref="N30:O30"/>
    <mergeCell ref="J29:K29"/>
    <mergeCell ref="L29:M29"/>
    <mergeCell ref="H31:I31"/>
    <mergeCell ref="J31:K31"/>
    <mergeCell ref="L31:M31"/>
    <mergeCell ref="L22:M22"/>
    <mergeCell ref="N22:O22"/>
    <mergeCell ref="C39:O39"/>
    <mergeCell ref="B38:O38"/>
    <mergeCell ref="F36:G36"/>
    <mergeCell ref="H36:I36"/>
    <mergeCell ref="N31:O31"/>
    <mergeCell ref="F31:G31"/>
    <mergeCell ref="F27:G27"/>
    <mergeCell ref="J36:K36"/>
    <mergeCell ref="L36:M36"/>
    <mergeCell ref="N36:O36"/>
    <mergeCell ref="L34:M34"/>
    <mergeCell ref="N34:O34"/>
    <mergeCell ref="F34:G34"/>
    <mergeCell ref="H34:I34"/>
    <mergeCell ref="J34:K34"/>
    <mergeCell ref="L28:M28"/>
    <mergeCell ref="N28:O28"/>
    <mergeCell ref="H29:I29"/>
    <mergeCell ref="N29:O29"/>
    <mergeCell ref="F29:G29"/>
    <mergeCell ref="H27:I27"/>
    <mergeCell ref="J27:K27"/>
    <mergeCell ref="L27:M27"/>
    <mergeCell ref="N27:O27"/>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s>
  <pageMargins left="0.7" right="0.7" top="0.75" bottom="0.75" header="0" footer="0"/>
  <pageSetup orientation="portrait"/>
  <headerFooter>
    <oddFooter>&amp;C_x000D_&amp;1#&amp;"Calibri"&amp;10&amp;K0000FF Classification -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Dipan Mehta</cp:lastModifiedBy>
  <cp:lastPrinted>2024-07-29T09:59:59Z</cp:lastPrinted>
  <dcterms:created xsi:type="dcterms:W3CDTF">2024-06-06T09:43:50Z</dcterms:created>
  <dcterms:modified xsi:type="dcterms:W3CDTF">2025-09-25T08:59:12Z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y fmtid="{D5CDD505-2E9C-101B-9397-08002B2CF9AE}" pid="5" name="MSIP_Label_9d18df63-270a-4aef-abe9-a79ac58e8f59_Enabled">
    <vt:lpwstr>true</vt:lpwstr>
  </property>
  <property fmtid="{D5CDD505-2E9C-101B-9397-08002B2CF9AE}" pid="6" name="MSIP_Label_9d18df63-270a-4aef-abe9-a79ac58e8f59_SetDate">
    <vt:lpwstr>2024-09-19T12:51:19Z</vt:lpwstr>
  </property>
  <property fmtid="{D5CDD505-2E9C-101B-9397-08002B2CF9AE}" pid="7" name="MSIP_Label_9d18df63-270a-4aef-abe9-a79ac58e8f59_Method">
    <vt:lpwstr>Standard</vt:lpwstr>
  </property>
  <property fmtid="{D5CDD505-2E9C-101B-9397-08002B2CF9AE}" pid="8" name="MSIP_Label_9d18df63-270a-4aef-abe9-a79ac58e8f59_Name">
    <vt:lpwstr>Internal</vt:lpwstr>
  </property>
  <property fmtid="{D5CDD505-2E9C-101B-9397-08002B2CF9AE}" pid="9" name="MSIP_Label_9d18df63-270a-4aef-abe9-a79ac58e8f59_SiteId">
    <vt:lpwstr>7acc3344-d128-4df6-a1de-ecf7c4d67136</vt:lpwstr>
  </property>
  <property fmtid="{D5CDD505-2E9C-101B-9397-08002B2CF9AE}" pid="10" name="MSIP_Label_9d18df63-270a-4aef-abe9-a79ac58e8f59_ActionId">
    <vt:lpwstr>61ceb57f-102c-49ee-86b1-4c2cafef28cb</vt:lpwstr>
  </property>
  <property fmtid="{D5CDD505-2E9C-101B-9397-08002B2CF9AE}" pid="11" name="MSIP_Label_9d18df63-270a-4aef-abe9-a79ac58e8f59_ContentBits">
    <vt:lpwstr>2</vt:lpwstr>
  </property>
</Properties>
</file>